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75" windowWidth="9360" windowHeight="3840" tabRatio="680" firstSheet="8" activeTab="13"/>
  </bookViews>
  <sheets>
    <sheet name="PTC" sheetId="12" r:id="rId1"/>
    <sheet name="PA" sheetId="9" r:id="rId2"/>
    <sheet name="Ingles " sheetId="15" r:id="rId3"/>
    <sheet name="EVALUACIÓN FINAL" sheetId="8" r:id="rId4"/>
    <sheet name="PTC1" sheetId="11" r:id="rId5"/>
    <sheet name="PTC2" sheetId="14" r:id="rId6"/>
    <sheet name="PA1" sheetId="5" r:id="rId7"/>
    <sheet name="PA2" sheetId="13" r:id="rId8"/>
    <sheet name="Evaluacion Final Ingles" sheetId="17" r:id="rId9"/>
    <sheet name="PAIngles" sheetId="16" r:id="rId10"/>
    <sheet name="PTC 2011" sheetId="19" r:id="rId11"/>
    <sheet name="PA 2011" sheetId="20" r:id="rId12"/>
    <sheet name="GRAFICO_PA01-02 2011" sheetId="21" r:id="rId13"/>
    <sheet name="GRAFICO 03 2011" sheetId="22" r:id="rId14"/>
  </sheets>
  <definedNames>
    <definedName name="_xlnm.Print_Area" localSheetId="3">'EVALUACIÓN FINAL'!$A$1:$P$51</definedName>
    <definedName name="_xlnm.Print_Area" localSheetId="6">'PA1'!$A$1:$Z$43</definedName>
    <definedName name="_xlnm.Print_Area" localSheetId="7">'PA2'!$A$1:$M$90</definedName>
    <definedName name="_xlnm.Print_Area" localSheetId="9">PAIngles!$B$1:$L$57</definedName>
    <definedName name="_xlnm.Print_Area" localSheetId="5">'PTC2'!$B$1:$L$73</definedName>
  </definedNames>
  <calcPr calcId="144525"/>
</workbook>
</file>

<file path=xl/calcChain.xml><?xml version="1.0" encoding="utf-8"?>
<calcChain xmlns="http://schemas.openxmlformats.org/spreadsheetml/2006/main">
  <c r="E7" i="22" l="1"/>
  <c r="F7" i="22"/>
  <c r="E8" i="22"/>
  <c r="F8" i="22"/>
  <c r="E9" i="22"/>
  <c r="F9" i="22"/>
  <c r="E10" i="22"/>
  <c r="F10" i="22"/>
  <c r="E11" i="22"/>
  <c r="F11" i="22"/>
  <c r="E12" i="22"/>
  <c r="F12" i="22"/>
  <c r="F13" i="22"/>
  <c r="E14" i="22"/>
  <c r="F14" i="22"/>
  <c r="E15" i="22"/>
  <c r="F15" i="22"/>
  <c r="E16" i="22"/>
  <c r="F16" i="22"/>
  <c r="E17" i="22"/>
  <c r="F17" i="22"/>
  <c r="E18" i="22"/>
  <c r="F18" i="22"/>
  <c r="E19" i="22"/>
  <c r="F19" i="22"/>
  <c r="E20" i="22"/>
  <c r="F20" i="22"/>
  <c r="E21" i="22"/>
  <c r="F21" i="22"/>
  <c r="F22" i="22"/>
  <c r="F23" i="22"/>
  <c r="E24" i="22"/>
  <c r="F24" i="22"/>
  <c r="E25" i="22"/>
  <c r="F25" i="22"/>
  <c r="E26" i="22"/>
  <c r="F26" i="22"/>
  <c r="E27" i="22"/>
  <c r="F27" i="22"/>
  <c r="E28" i="22"/>
  <c r="F28" i="22"/>
  <c r="E29" i="22"/>
  <c r="F29" i="22"/>
  <c r="E30" i="22"/>
  <c r="F30" i="22"/>
  <c r="E31" i="22"/>
  <c r="F31" i="22"/>
  <c r="B32" i="22"/>
  <c r="C32" i="22"/>
  <c r="D32" i="22"/>
  <c r="E32" i="22"/>
  <c r="F32" i="22"/>
  <c r="E33" i="22"/>
  <c r="F33" i="22"/>
  <c r="E34" i="22"/>
  <c r="F34" i="22"/>
  <c r="A35" i="22"/>
  <c r="B35" i="22"/>
  <c r="E7" i="21"/>
  <c r="F7" i="21"/>
  <c r="E8" i="21"/>
  <c r="F8" i="21"/>
  <c r="G31" i="21" s="1"/>
  <c r="E9" i="21"/>
  <c r="F9" i="21"/>
  <c r="E10" i="21"/>
  <c r="F10" i="21"/>
  <c r="E11" i="21"/>
  <c r="F11" i="21"/>
  <c r="E12" i="21"/>
  <c r="F12" i="21"/>
  <c r="F13" i="21"/>
  <c r="E14" i="21"/>
  <c r="F14" i="21"/>
  <c r="E15" i="21"/>
  <c r="F15" i="21"/>
  <c r="E16" i="21"/>
  <c r="F16" i="21"/>
  <c r="E17" i="21"/>
  <c r="F17" i="21"/>
  <c r="E18" i="21"/>
  <c r="F18" i="21"/>
  <c r="E19" i="21"/>
  <c r="F19" i="21"/>
  <c r="E20" i="21"/>
  <c r="F20" i="21"/>
  <c r="E21" i="21"/>
  <c r="F21" i="21"/>
  <c r="F22" i="21"/>
  <c r="F23" i="21"/>
  <c r="E24" i="21"/>
  <c r="F24" i="21"/>
  <c r="E25" i="21"/>
  <c r="F25" i="21"/>
  <c r="G32" i="21" s="1"/>
  <c r="E26" i="21"/>
  <c r="F26" i="21"/>
  <c r="E27" i="21"/>
  <c r="F27" i="21"/>
  <c r="E28" i="21"/>
  <c r="F28" i="21"/>
  <c r="E29" i="21"/>
  <c r="F29" i="21"/>
  <c r="E30" i="21"/>
  <c r="F30" i="21"/>
  <c r="E31" i="21"/>
  <c r="F31" i="21"/>
  <c r="B32" i="21"/>
  <c r="C32" i="21"/>
  <c r="D32" i="21"/>
  <c r="F32" i="21"/>
  <c r="A34" i="21"/>
  <c r="B34" i="21"/>
  <c r="A35" i="21"/>
  <c r="B35" i="21"/>
  <c r="D38" i="20"/>
  <c r="D39" i="20" s="1"/>
  <c r="F6" i="19"/>
  <c r="F16" i="19" s="1"/>
  <c r="G6" i="19"/>
  <c r="G16" i="19" s="1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C16" i="19"/>
  <c r="D16" i="19"/>
  <c r="E16" i="19"/>
  <c r="B17" i="19"/>
  <c r="C17" i="19"/>
  <c r="D17" i="19"/>
  <c r="E17" i="19"/>
  <c r="E32" i="21" l="1"/>
  <c r="G26" i="14"/>
  <c r="C28" i="11" l="1"/>
  <c r="E71" i="14"/>
  <c r="O28" i="11" s="1"/>
  <c r="J56" i="14"/>
  <c r="L28" i="11" s="1"/>
  <c r="N28" i="11" s="1"/>
  <c r="H23" i="8" s="1"/>
  <c r="E41" i="14"/>
  <c r="F28" i="11" s="1"/>
  <c r="C43" i="8"/>
  <c r="C40" i="8"/>
  <c r="C23" i="8"/>
  <c r="E28" i="11"/>
  <c r="D23" i="8" s="1"/>
  <c r="E23" i="8"/>
  <c r="K28" i="11"/>
  <c r="G23" i="8" s="1"/>
  <c r="Q28" i="11"/>
  <c r="J23" i="8" s="1"/>
  <c r="B26" i="17"/>
  <c r="K26" i="17"/>
  <c r="G43" i="8" s="1"/>
  <c r="C54" i="16"/>
  <c r="F54" i="16"/>
  <c r="I43" i="16"/>
  <c r="F26" i="17" s="1"/>
  <c r="B32" i="16"/>
  <c r="G32" i="16"/>
  <c r="L26" i="17" s="1"/>
  <c r="F22" i="16"/>
  <c r="N10" i="8"/>
  <c r="C26" i="17" l="1"/>
  <c r="O26" i="17"/>
  <c r="Q26" i="17" s="1"/>
  <c r="J43" i="8" s="1"/>
  <c r="H26" i="17"/>
  <c r="H43" i="8" s="1"/>
  <c r="N26" i="17"/>
  <c r="I43" i="8" s="1"/>
  <c r="E26" i="17"/>
  <c r="F43" i="8" s="1"/>
  <c r="K23" i="8"/>
  <c r="K13" i="16"/>
  <c r="K13" i="13"/>
  <c r="R26" i="17" l="1"/>
  <c r="K43" i="8" s="1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B21" i="5"/>
  <c r="C25" i="8" s="1"/>
  <c r="B22" i="5"/>
  <c r="C26" i="8" s="1"/>
  <c r="B25" i="5"/>
  <c r="C29" i="8" s="1"/>
  <c r="B26" i="5"/>
  <c r="C30" i="8" s="1"/>
  <c r="B27" i="5"/>
  <c r="C31" i="8" s="1"/>
  <c r="B28" i="5"/>
  <c r="C32" i="8" s="1"/>
  <c r="B29" i="5"/>
  <c r="C33" i="8" s="1"/>
  <c r="B30" i="5"/>
  <c r="C34" i="8" s="1"/>
  <c r="B31" i="5"/>
  <c r="C35" i="8" s="1"/>
  <c r="B32" i="5"/>
  <c r="C36" i="8" s="1"/>
  <c r="B33" i="5"/>
  <c r="C37" i="8" s="1"/>
  <c r="B34" i="5"/>
  <c r="C38" i="8" s="1"/>
  <c r="G24" i="14"/>
  <c r="K27" i="11"/>
  <c r="G22" i="8" s="1"/>
  <c r="B20" i="11"/>
  <c r="C15" i="8" s="1"/>
  <c r="B21" i="11"/>
  <c r="C16" i="8" s="1"/>
  <c r="B22" i="11"/>
  <c r="C17" i="8" s="1"/>
  <c r="B23" i="11"/>
  <c r="C18" i="8" s="1"/>
  <c r="B24" i="11"/>
  <c r="C19" i="8" s="1"/>
  <c r="B25" i="11"/>
  <c r="C20" i="8" s="1"/>
  <c r="C21" i="8"/>
  <c r="B27" i="11"/>
  <c r="C22" i="8" s="1"/>
  <c r="E70" i="14"/>
  <c r="J55" i="14"/>
  <c r="E40" i="14"/>
  <c r="F30" i="13"/>
  <c r="F31" i="13"/>
  <c r="F32" i="13"/>
  <c r="C28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B20" i="5"/>
  <c r="C24" i="8" s="1"/>
  <c r="G51" i="13"/>
  <c r="B24" i="17"/>
  <c r="B31" i="16"/>
  <c r="B30" i="16"/>
  <c r="G42" i="13"/>
  <c r="G43" i="13"/>
  <c r="G44" i="13"/>
  <c r="G45" i="13"/>
  <c r="G46" i="13"/>
  <c r="G47" i="13"/>
  <c r="G48" i="13"/>
  <c r="G49" i="13"/>
  <c r="L32" i="5" s="1"/>
  <c r="F83" i="13"/>
  <c r="F84" i="13"/>
  <c r="O29" i="5" s="1"/>
  <c r="F85" i="13"/>
  <c r="F86" i="13"/>
  <c r="F87" i="13"/>
  <c r="O32" i="5" s="1"/>
  <c r="F88" i="13"/>
  <c r="F89" i="13"/>
  <c r="I67" i="13"/>
  <c r="I68" i="13"/>
  <c r="I69" i="13"/>
  <c r="F29" i="13"/>
  <c r="F25" i="13"/>
  <c r="C27" i="5" s="1"/>
  <c r="I58" i="13"/>
  <c r="I64" i="13"/>
  <c r="F21" i="13"/>
  <c r="F28" i="13"/>
  <c r="K26" i="11"/>
  <c r="G21" i="8" s="1"/>
  <c r="E69" i="14"/>
  <c r="J54" i="14"/>
  <c r="E39" i="14"/>
  <c r="G25" i="14"/>
  <c r="G30" i="16"/>
  <c r="F27" i="13"/>
  <c r="F26" i="13"/>
  <c r="F24" i="13"/>
  <c r="F23" i="13"/>
  <c r="F22" i="13"/>
  <c r="C24" i="5" s="1"/>
  <c r="F20" i="13"/>
  <c r="F19" i="13"/>
  <c r="F18" i="13"/>
  <c r="C20" i="5" s="1"/>
  <c r="E20" i="5" s="1"/>
  <c r="F20" i="16"/>
  <c r="C24" i="17" s="1"/>
  <c r="I40" i="16"/>
  <c r="F23" i="17" s="1"/>
  <c r="I41" i="16"/>
  <c r="I42" i="16"/>
  <c r="F25" i="17" s="1"/>
  <c r="C30" i="16"/>
  <c r="C41" i="16"/>
  <c r="C41" i="8" s="1"/>
  <c r="K24" i="17"/>
  <c r="G41" i="8" s="1"/>
  <c r="F53" i="16"/>
  <c r="O25" i="17" s="1"/>
  <c r="B23" i="17"/>
  <c r="B25" i="17"/>
  <c r="B22" i="17"/>
  <c r="F51" i="16"/>
  <c r="O23" i="17" s="1"/>
  <c r="F52" i="16"/>
  <c r="O24" i="17" s="1"/>
  <c r="K23" i="17"/>
  <c r="G40" i="8" s="1"/>
  <c r="K25" i="17"/>
  <c r="G42" i="8" s="1"/>
  <c r="I57" i="13"/>
  <c r="I59" i="13"/>
  <c r="I60" i="13"/>
  <c r="I61" i="13"/>
  <c r="I62" i="13"/>
  <c r="I63" i="13"/>
  <c r="I65" i="13"/>
  <c r="F29" i="5" s="1"/>
  <c r="I66" i="13"/>
  <c r="I70" i="13"/>
  <c r="I56" i="13"/>
  <c r="G31" i="16"/>
  <c r="I39" i="16"/>
  <c r="G50" i="13"/>
  <c r="E68" i="14"/>
  <c r="K25" i="11"/>
  <c r="G20" i="8" s="1"/>
  <c r="J53" i="14"/>
  <c r="L25" i="11" s="1"/>
  <c r="E38" i="14"/>
  <c r="K22" i="17"/>
  <c r="G39" i="8" s="1"/>
  <c r="D21" i="17"/>
  <c r="E21" i="17" s="1"/>
  <c r="P21" i="17"/>
  <c r="Q21" i="17" s="1"/>
  <c r="M21" i="17"/>
  <c r="N21" i="17" s="1"/>
  <c r="J21" i="17"/>
  <c r="K21" i="17" s="1"/>
  <c r="G21" i="17"/>
  <c r="H21" i="17" s="1"/>
  <c r="X16" i="17"/>
  <c r="F50" i="16"/>
  <c r="F56" i="16" s="1"/>
  <c r="C50" i="16"/>
  <c r="C42" i="16"/>
  <c r="C42" i="8" s="1"/>
  <c r="C53" i="16"/>
  <c r="G29" i="16"/>
  <c r="L23" i="17" s="1"/>
  <c r="G28" i="16"/>
  <c r="G34" i="16" s="1"/>
  <c r="C39" i="16"/>
  <c r="C39" i="8" s="1"/>
  <c r="F21" i="16"/>
  <c r="F19" i="16"/>
  <c r="C23" i="17" s="1"/>
  <c r="F18" i="16"/>
  <c r="F24" i="16" s="1"/>
  <c r="K24" i="11"/>
  <c r="G19" i="8" s="1"/>
  <c r="E65" i="14"/>
  <c r="E66" i="14"/>
  <c r="J50" i="14"/>
  <c r="L22" i="11" s="1"/>
  <c r="J51" i="14"/>
  <c r="E35" i="14"/>
  <c r="E36" i="14"/>
  <c r="G21" i="14"/>
  <c r="G22" i="14"/>
  <c r="G38" i="13"/>
  <c r="F76" i="13"/>
  <c r="G17" i="14"/>
  <c r="G18" i="14"/>
  <c r="G19" i="14"/>
  <c r="G20" i="14"/>
  <c r="G23" i="14"/>
  <c r="E62" i="14"/>
  <c r="E63" i="14"/>
  <c r="E64" i="14"/>
  <c r="E67" i="14"/>
  <c r="J47" i="14"/>
  <c r="L19" i="11" s="1"/>
  <c r="N19" i="11" s="1"/>
  <c r="H14" i="8" s="1"/>
  <c r="J48" i="14"/>
  <c r="L20" i="11" s="1"/>
  <c r="J49" i="14"/>
  <c r="L21" i="11" s="1"/>
  <c r="J52" i="14"/>
  <c r="L24" i="11" s="1"/>
  <c r="E32" i="14"/>
  <c r="E33" i="14"/>
  <c r="E34" i="14"/>
  <c r="E37" i="14"/>
  <c r="K19" i="11"/>
  <c r="G14" i="8" s="1"/>
  <c r="K20" i="11"/>
  <c r="G15" i="8" s="1"/>
  <c r="K21" i="11"/>
  <c r="G16" i="8" s="1"/>
  <c r="K22" i="11"/>
  <c r="G17" i="8" s="1"/>
  <c r="K23" i="11"/>
  <c r="G18" i="8" s="1"/>
  <c r="F77" i="13"/>
  <c r="F78" i="13"/>
  <c r="O23" i="5" s="1"/>
  <c r="F79" i="13"/>
  <c r="F80" i="13"/>
  <c r="F81" i="13"/>
  <c r="F82" i="13"/>
  <c r="G39" i="13"/>
  <c r="G40" i="13"/>
  <c r="G41" i="13"/>
  <c r="L24" i="5" s="1"/>
  <c r="M19" i="5"/>
  <c r="N19" i="5" s="1"/>
  <c r="B19" i="11"/>
  <c r="C14" i="8" s="1"/>
  <c r="G37" i="13"/>
  <c r="L20" i="5" s="1"/>
  <c r="N20" i="5" s="1"/>
  <c r="I24" i="8" s="1"/>
  <c r="F75" i="13"/>
  <c r="K20" i="5"/>
  <c r="G24" i="8" s="1"/>
  <c r="P19" i="5"/>
  <c r="Q19" i="5" s="1"/>
  <c r="J19" i="5"/>
  <c r="K19" i="5" s="1"/>
  <c r="G19" i="5"/>
  <c r="H19" i="5" s="1"/>
  <c r="D19" i="5"/>
  <c r="E19" i="5" s="1"/>
  <c r="Q18" i="11"/>
  <c r="F24" i="12"/>
  <c r="N18" i="11"/>
  <c r="H18" i="11"/>
  <c r="E18" i="11"/>
  <c r="L13" i="14"/>
  <c r="S13" i="11"/>
  <c r="Z14" i="5"/>
  <c r="H23" i="9"/>
  <c r="K51" i="8"/>
  <c r="K50" i="8"/>
  <c r="C52" i="16"/>
  <c r="G52" i="13" l="1"/>
  <c r="L23" i="5"/>
  <c r="L22" i="5"/>
  <c r="N22" i="5" s="1"/>
  <c r="I26" i="8" s="1"/>
  <c r="O27" i="5"/>
  <c r="Q27" i="5" s="1"/>
  <c r="J31" i="8" s="1"/>
  <c r="O26" i="5"/>
  <c r="Q26" i="5" s="1"/>
  <c r="J30" i="8" s="1"/>
  <c r="O25" i="5"/>
  <c r="Q25" i="5" s="1"/>
  <c r="J29" i="8" s="1"/>
  <c r="O24" i="5"/>
  <c r="Q24" i="5" s="1"/>
  <c r="J28" i="8" s="1"/>
  <c r="O22" i="5"/>
  <c r="Q22" i="5" s="1"/>
  <c r="J26" i="8" s="1"/>
  <c r="F24" i="11"/>
  <c r="E19" i="8" s="1"/>
  <c r="F21" i="11"/>
  <c r="E16" i="8" s="1"/>
  <c r="F20" i="11"/>
  <c r="E15" i="8" s="1"/>
  <c r="F19" i="11"/>
  <c r="H19" i="11" s="1"/>
  <c r="R19" i="11" s="1"/>
  <c r="E42" i="14"/>
  <c r="O24" i="11"/>
  <c r="Q24" i="11" s="1"/>
  <c r="J19" i="8" s="1"/>
  <c r="O21" i="11"/>
  <c r="Q21" i="11" s="1"/>
  <c r="J16" i="8" s="1"/>
  <c r="O20" i="11"/>
  <c r="Q20" i="11" s="1"/>
  <c r="J15" i="8" s="1"/>
  <c r="O19" i="11"/>
  <c r="Q19" i="11" s="1"/>
  <c r="J14" i="8" s="1"/>
  <c r="E72" i="14"/>
  <c r="C25" i="11"/>
  <c r="E25" i="11" s="1"/>
  <c r="D20" i="8" s="1"/>
  <c r="C22" i="11"/>
  <c r="E22" i="11" s="1"/>
  <c r="D17" i="8" s="1"/>
  <c r="C21" i="11"/>
  <c r="E21" i="11" s="1"/>
  <c r="D16" i="8" s="1"/>
  <c r="C20" i="11"/>
  <c r="E20" i="11" s="1"/>
  <c r="D15" i="8" s="1"/>
  <c r="C19" i="11"/>
  <c r="E19" i="11" s="1"/>
  <c r="G27" i="14"/>
  <c r="O21" i="5"/>
  <c r="Q21" i="5" s="1"/>
  <c r="J25" i="8" s="1"/>
  <c r="L21" i="5"/>
  <c r="N21" i="5" s="1"/>
  <c r="I25" i="8" s="1"/>
  <c r="C24" i="11"/>
  <c r="E24" i="11" s="1"/>
  <c r="D19" i="8" s="1"/>
  <c r="C23" i="11"/>
  <c r="E23" i="11" s="1"/>
  <c r="D18" i="8" s="1"/>
  <c r="F23" i="11"/>
  <c r="E18" i="8" s="1"/>
  <c r="F22" i="11"/>
  <c r="E17" i="8" s="1"/>
  <c r="O23" i="11"/>
  <c r="Q23" i="11" s="1"/>
  <c r="J18" i="8" s="1"/>
  <c r="O22" i="11"/>
  <c r="Q22" i="11" s="1"/>
  <c r="J17" i="8" s="1"/>
  <c r="C25" i="17"/>
  <c r="E25" i="17" s="1"/>
  <c r="F42" i="8" s="1"/>
  <c r="F25" i="11"/>
  <c r="E20" i="8" s="1"/>
  <c r="O25" i="11"/>
  <c r="Q25" i="11" s="1"/>
  <c r="J20" i="8" s="1"/>
  <c r="L33" i="5"/>
  <c r="N33" i="5" s="1"/>
  <c r="I37" i="8" s="1"/>
  <c r="L25" i="17"/>
  <c r="N25" i="17" s="1"/>
  <c r="I42" i="8" s="1"/>
  <c r="F34" i="5"/>
  <c r="H34" i="5" s="1"/>
  <c r="H38" i="8" s="1"/>
  <c r="F30" i="5"/>
  <c r="H30" i="5" s="1"/>
  <c r="H34" i="8" s="1"/>
  <c r="F27" i="5"/>
  <c r="H27" i="5" s="1"/>
  <c r="F26" i="5"/>
  <c r="H26" i="5" s="1"/>
  <c r="H30" i="8" s="1"/>
  <c r="F25" i="5"/>
  <c r="H25" i="5" s="1"/>
  <c r="F24" i="5"/>
  <c r="H24" i="5" s="1"/>
  <c r="H28" i="8" s="1"/>
  <c r="F23" i="5"/>
  <c r="H23" i="5" s="1"/>
  <c r="F21" i="5"/>
  <c r="H21" i="5" s="1"/>
  <c r="H25" i="8" s="1"/>
  <c r="F24" i="17"/>
  <c r="H24" i="17" s="1"/>
  <c r="H41" i="8" s="1"/>
  <c r="C21" i="5"/>
  <c r="E21" i="5" s="1"/>
  <c r="F25" i="8" s="1"/>
  <c r="C22" i="5"/>
  <c r="E22" i="5" s="1"/>
  <c r="F26" i="8" s="1"/>
  <c r="C25" i="5"/>
  <c r="E25" i="5" s="1"/>
  <c r="F29" i="8" s="1"/>
  <c r="C26" i="5"/>
  <c r="E26" i="5" s="1"/>
  <c r="F30" i="8" s="1"/>
  <c r="C28" i="5"/>
  <c r="E28" i="5" s="1"/>
  <c r="F32" i="8" s="1"/>
  <c r="C29" i="5"/>
  <c r="E29" i="5" s="1"/>
  <c r="F33" i="8" s="1"/>
  <c r="L24" i="17"/>
  <c r="N24" i="17" s="1"/>
  <c r="I41" i="8" s="1"/>
  <c r="C27" i="11"/>
  <c r="E27" i="11" s="1"/>
  <c r="D22" i="8" s="1"/>
  <c r="F26" i="11"/>
  <c r="E21" i="8" s="1"/>
  <c r="O26" i="11"/>
  <c r="Q26" i="11" s="1"/>
  <c r="J21" i="8" s="1"/>
  <c r="C30" i="5"/>
  <c r="E30" i="5" s="1"/>
  <c r="F34" i="8" s="1"/>
  <c r="C23" i="5"/>
  <c r="E23" i="5" s="1"/>
  <c r="F27" i="8" s="1"/>
  <c r="F28" i="5"/>
  <c r="H28" i="5" s="1"/>
  <c r="F22" i="5"/>
  <c r="H22" i="5" s="1"/>
  <c r="C31" i="5"/>
  <c r="E31" i="5" s="1"/>
  <c r="F35" i="8" s="1"/>
  <c r="F33" i="5"/>
  <c r="H33" i="5" s="1"/>
  <c r="H37" i="8" s="1"/>
  <c r="F32" i="5"/>
  <c r="H32" i="5" s="1"/>
  <c r="F31" i="5"/>
  <c r="H31" i="5" s="1"/>
  <c r="O34" i="5"/>
  <c r="Q34" i="5" s="1"/>
  <c r="J38" i="8" s="1"/>
  <c r="O33" i="5"/>
  <c r="Q33" i="5" s="1"/>
  <c r="J37" i="8" s="1"/>
  <c r="O31" i="5"/>
  <c r="Q31" i="5" s="1"/>
  <c r="J35" i="8" s="1"/>
  <c r="O30" i="5"/>
  <c r="Q30" i="5" s="1"/>
  <c r="J34" i="8" s="1"/>
  <c r="O28" i="5"/>
  <c r="Q28" i="5" s="1"/>
  <c r="J32" i="8" s="1"/>
  <c r="L31" i="5"/>
  <c r="N31" i="5" s="1"/>
  <c r="I35" i="8" s="1"/>
  <c r="L30" i="5"/>
  <c r="N30" i="5" s="1"/>
  <c r="I34" i="8" s="1"/>
  <c r="L29" i="5"/>
  <c r="N29" i="5" s="1"/>
  <c r="I33" i="8" s="1"/>
  <c r="L28" i="5"/>
  <c r="N28" i="5" s="1"/>
  <c r="I32" i="8" s="1"/>
  <c r="L27" i="5"/>
  <c r="N27" i="5" s="1"/>
  <c r="I31" i="8" s="1"/>
  <c r="L26" i="5"/>
  <c r="N26" i="5" s="1"/>
  <c r="L25" i="5"/>
  <c r="N25" i="5" s="1"/>
  <c r="I29" i="8" s="1"/>
  <c r="L34" i="5"/>
  <c r="N34" i="5" s="1"/>
  <c r="I38" i="8" s="1"/>
  <c r="C34" i="5"/>
  <c r="E34" i="5" s="1"/>
  <c r="C33" i="5"/>
  <c r="E33" i="5" s="1"/>
  <c r="C32" i="5"/>
  <c r="E32" i="5" s="1"/>
  <c r="F36" i="8" s="1"/>
  <c r="F27" i="11"/>
  <c r="E22" i="8" s="1"/>
  <c r="O27" i="11"/>
  <c r="Q27" i="11" s="1"/>
  <c r="J22" i="8" s="1"/>
  <c r="C26" i="11"/>
  <c r="E26" i="11" s="1"/>
  <c r="D21" i="8" s="1"/>
  <c r="L23" i="11"/>
  <c r="N23" i="11" s="1"/>
  <c r="L27" i="11"/>
  <c r="N27" i="11" s="1"/>
  <c r="H22" i="8" s="1"/>
  <c r="L26" i="11"/>
  <c r="J57" i="14"/>
  <c r="R18" i="11"/>
  <c r="I45" i="16"/>
  <c r="Q23" i="5"/>
  <c r="F90" i="13"/>
  <c r="E27" i="5"/>
  <c r="F31" i="8" s="1"/>
  <c r="F33" i="13"/>
  <c r="H29" i="5"/>
  <c r="I71" i="13"/>
  <c r="O20" i="5"/>
  <c r="Q20" i="5" s="1"/>
  <c r="J24" i="8" s="1"/>
  <c r="N24" i="5"/>
  <c r="F20" i="5"/>
  <c r="H20" i="5" s="1"/>
  <c r="H24" i="8" s="1"/>
  <c r="E24" i="5"/>
  <c r="F28" i="8" s="1"/>
  <c r="C22" i="17"/>
  <c r="E22" i="17" s="1"/>
  <c r="F39" i="8" s="1"/>
  <c r="L22" i="17"/>
  <c r="N22" i="17" s="1"/>
  <c r="I39" i="8" s="1"/>
  <c r="O22" i="17"/>
  <c r="Q22" i="17" s="1"/>
  <c r="J39" i="8" s="1"/>
  <c r="F22" i="17"/>
  <c r="H22" i="17" s="1"/>
  <c r="H39" i="8" s="1"/>
  <c r="Q32" i="5"/>
  <c r="J36" i="8" s="1"/>
  <c r="Q29" i="5"/>
  <c r="J33" i="8" s="1"/>
  <c r="N23" i="5"/>
  <c r="I27" i="8" s="1"/>
  <c r="N32" i="5"/>
  <c r="I36" i="8" s="1"/>
  <c r="H21" i="11"/>
  <c r="H23" i="11"/>
  <c r="H26" i="11"/>
  <c r="H24" i="11"/>
  <c r="H20" i="11"/>
  <c r="H22" i="11"/>
  <c r="H25" i="11"/>
  <c r="E24" i="17"/>
  <c r="F41" i="8" s="1"/>
  <c r="Q25" i="17"/>
  <c r="J42" i="8" s="1"/>
  <c r="Q23" i="17"/>
  <c r="J40" i="8" s="1"/>
  <c r="Q24" i="17"/>
  <c r="J41" i="8" s="1"/>
  <c r="H25" i="17"/>
  <c r="H23" i="17"/>
  <c r="H40" i="8" s="1"/>
  <c r="N21" i="11"/>
  <c r="H16" i="8" s="1"/>
  <c r="N25" i="11"/>
  <c r="H20" i="8" s="1"/>
  <c r="N26" i="11"/>
  <c r="H21" i="8" s="1"/>
  <c r="N24" i="11"/>
  <c r="H19" i="8" s="1"/>
  <c r="N22" i="11"/>
  <c r="H17" i="8" s="1"/>
  <c r="N20" i="11"/>
  <c r="H15" i="8" s="1"/>
  <c r="J27" i="8"/>
  <c r="E14" i="8"/>
  <c r="R21" i="17"/>
  <c r="R19" i="5"/>
  <c r="N23" i="17"/>
  <c r="I40" i="8" s="1"/>
  <c r="E23" i="17"/>
  <c r="F40" i="8" s="1"/>
  <c r="F24" i="8"/>
  <c r="K24" i="8" s="1"/>
  <c r="R20" i="5"/>
  <c r="D14" i="8"/>
  <c r="H27" i="11"/>
  <c r="F37" i="8" l="1"/>
  <c r="R33" i="5"/>
  <c r="F38" i="8"/>
  <c r="R34" i="5"/>
  <c r="K20" i="8"/>
  <c r="K22" i="8"/>
  <c r="H18" i="8"/>
  <c r="K18" i="8" s="1"/>
  <c r="R23" i="11"/>
  <c r="R21" i="11"/>
  <c r="R22" i="17"/>
  <c r="K39" i="8" s="1"/>
  <c r="R25" i="11"/>
  <c r="K16" i="8"/>
  <c r="R24" i="17"/>
  <c r="K41" i="8" s="1"/>
  <c r="H42" i="8"/>
  <c r="R25" i="17"/>
  <c r="K42" i="8" s="1"/>
  <c r="K15" i="8"/>
  <c r="R20" i="11"/>
  <c r="K19" i="8"/>
  <c r="R24" i="11"/>
  <c r="R22" i="11"/>
  <c r="K17" i="8"/>
  <c r="R26" i="11"/>
  <c r="R27" i="11" s="1"/>
  <c r="R28" i="11" s="1"/>
  <c r="K21" i="8"/>
  <c r="K34" i="8"/>
  <c r="R21" i="5"/>
  <c r="R30" i="5"/>
  <c r="R32" i="5"/>
  <c r="H36" i="8"/>
  <c r="K36" i="8" s="1"/>
  <c r="H33" i="8"/>
  <c r="K33" i="8" s="1"/>
  <c r="R29" i="5"/>
  <c r="H29" i="8"/>
  <c r="K29" i="8" s="1"/>
  <c r="R25" i="5"/>
  <c r="I28" i="8"/>
  <c r="K28" i="8" s="1"/>
  <c r="R24" i="5"/>
  <c r="I30" i="8"/>
  <c r="K30" i="8" s="1"/>
  <c r="R26" i="5"/>
  <c r="R31" i="5"/>
  <c r="H35" i="8"/>
  <c r="K35" i="8" s="1"/>
  <c r="R28" i="5"/>
  <c r="H32" i="8"/>
  <c r="K32" i="8" s="1"/>
  <c r="H27" i="8"/>
  <c r="K27" i="8" s="1"/>
  <c r="R23" i="5"/>
  <c r="H31" i="8"/>
  <c r="K31" i="8" s="1"/>
  <c r="R27" i="5"/>
  <c r="K25" i="8"/>
  <c r="K38" i="8"/>
  <c r="K37" i="8"/>
  <c r="H26" i="8"/>
  <c r="K26" i="8" s="1"/>
  <c r="R22" i="5"/>
  <c r="K14" i="8"/>
  <c r="R23" i="17"/>
  <c r="K40" i="8" s="1"/>
  <c r="R29" i="11" l="1"/>
  <c r="K44" i="8"/>
</calcChain>
</file>

<file path=xl/comments1.xml><?xml version="1.0" encoding="utf-8"?>
<comments xmlns="http://schemas.openxmlformats.org/spreadsheetml/2006/main">
  <authors>
    <author>Maria de Lourdes</author>
  </authors>
  <commentList>
    <comment ref="G55" authorId="0">
      <text>
        <r>
          <rPr>
            <b/>
            <sz val="9"/>
            <color indexed="81"/>
            <rFont val="Tahoma"/>
            <family val="2"/>
          </rPr>
          <t>Maria de Lourdes:</t>
        </r>
        <r>
          <rPr>
            <sz val="9"/>
            <color indexed="81"/>
            <rFont val="Tahoma"/>
            <family val="2"/>
          </rPr>
          <t xml:space="preserve">
1)Asistencia a curso de Manuales
2)Megadinámica(Apoyo)
 3)Juntas de Academia
</t>
        </r>
      </text>
    </comment>
    <comment ref="E74" authorId="0">
      <text>
        <r>
          <rPr>
            <b/>
            <sz val="9"/>
            <color indexed="81"/>
            <rFont val="Tahoma"/>
            <family val="2"/>
          </rPr>
          <t>Maria de Lourdes:</t>
        </r>
        <r>
          <rPr>
            <sz val="9"/>
            <color indexed="81"/>
            <rFont val="Tahoma"/>
            <family val="2"/>
          </rPr>
          <t xml:space="preserve">
Elaboracion Manuales 
</t>
        </r>
      </text>
    </comment>
  </commentList>
</comments>
</file>

<file path=xl/sharedStrings.xml><?xml version="1.0" encoding="utf-8"?>
<sst xmlns="http://schemas.openxmlformats.org/spreadsheetml/2006/main" count="787" uniqueCount="265">
  <si>
    <t>TOTAL</t>
  </si>
  <si>
    <t>CAPACITACIÓN</t>
  </si>
  <si>
    <t xml:space="preserve">Profesor </t>
  </si>
  <si>
    <t>P</t>
  </si>
  <si>
    <t>C</t>
  </si>
  <si>
    <t>Grado Académico</t>
  </si>
  <si>
    <t>Evaluac. Alumnos</t>
  </si>
  <si>
    <t>Capacitación</t>
  </si>
  <si>
    <t>ESCALA</t>
  </si>
  <si>
    <t>C= Calificación.</t>
  </si>
  <si>
    <t>P= Ponderaciones.</t>
  </si>
  <si>
    <t>OBSERVACIONES</t>
  </si>
  <si>
    <t xml:space="preserve">DOCENTE </t>
  </si>
  <si>
    <t>EVALUACIÓN ALUMNOS</t>
  </si>
  <si>
    <t>GRADO ACADÉMICO</t>
  </si>
  <si>
    <t>Promedio de evaluación a alumnos</t>
  </si>
  <si>
    <t>ASPECTO A EVALUAR</t>
  </si>
  <si>
    <t>NO.</t>
  </si>
  <si>
    <t>RUBROS</t>
  </si>
  <si>
    <t>PONDERACIÓN</t>
  </si>
  <si>
    <t>ASPECTOS DE EVALUACIÓN DEL DESEMPEÑO DOCENTE PARA PROFESORES DE ASIGNATURA.</t>
  </si>
  <si>
    <t>NOTA: La calificación mínima es de 7.0</t>
  </si>
  <si>
    <t xml:space="preserve">Promedio: </t>
  </si>
  <si>
    <t xml:space="preserve">NO </t>
  </si>
  <si>
    <t>Excelente</t>
  </si>
  <si>
    <t>EVAL. ALUMNO</t>
  </si>
  <si>
    <t>EVA. DE ALUMNOS</t>
  </si>
  <si>
    <t>Promedio</t>
  </si>
  <si>
    <t>PERFIL DESEABLE</t>
  </si>
  <si>
    <t>PROFESORES DE ASIGNATURA</t>
  </si>
  <si>
    <t>PROFESOR TIEMPO COMPLETO</t>
  </si>
  <si>
    <t>PROFESOR DE ASIGNATURA</t>
  </si>
  <si>
    <t>ASPECTOS DE EVALUACIÓN DEL DESEMPEÑO DOCENTE PARA PROFESORES DE TIEMPO COMPLETO</t>
  </si>
  <si>
    <t>Licenciatura afín</t>
  </si>
  <si>
    <t>Evaluación Alumnos</t>
  </si>
  <si>
    <t>de 0 a 5</t>
  </si>
  <si>
    <t>FECHA DE ELABORACIÓN:</t>
  </si>
  <si>
    <t>EVALUACIÓN DEL DESEMPEÑO DOCENTE</t>
  </si>
  <si>
    <t>PROFESORES DE TIEMPO COMPLETO</t>
  </si>
  <si>
    <t>RESPONSABLE</t>
  </si>
  <si>
    <t>Trabajo colegiado en Academias</t>
  </si>
  <si>
    <t>Tutorías y asesorías</t>
  </si>
  <si>
    <t>Entrega oportuna de calificaciones</t>
  </si>
  <si>
    <t>Asistencia a clases</t>
  </si>
  <si>
    <t xml:space="preserve">Producción académica </t>
  </si>
  <si>
    <t>En escala de 0 a 2</t>
  </si>
  <si>
    <t>Vinculación académica</t>
  </si>
  <si>
    <t>Doctorado de calidad</t>
  </si>
  <si>
    <t>Especialidad de calidad</t>
  </si>
  <si>
    <t>VINC. ACADEMICA</t>
  </si>
  <si>
    <t>RESP. ACADEMICA</t>
  </si>
  <si>
    <t>VINC. ACAD.</t>
  </si>
  <si>
    <t>El rubro de Perfil Deseable, toma en cuenta la formación académica al ingreso y en superación</t>
  </si>
  <si>
    <t>La Vinculación Acdémica, considera los servicios de apoyo tecnologico a entidades productivas y la produción académica que incluye desde articulos de divulgación, hasta artículos tencico-científicos de alto impacto</t>
  </si>
  <si>
    <t>Responsabilidad Académica</t>
  </si>
  <si>
    <t>Vinc. Académica</t>
  </si>
  <si>
    <t>RESPONS. ACADEMICA</t>
  </si>
  <si>
    <t>PROMEDIO</t>
  </si>
  <si>
    <t>VINCULACION ACADEMICA</t>
  </si>
  <si>
    <t>RESPONSABILIDAD ACADEMICA</t>
  </si>
  <si>
    <t>En escala de 0 a 7</t>
  </si>
  <si>
    <t>Resp. Académica</t>
  </si>
  <si>
    <t>Cumplimiento de acuerdos / compromisos</t>
  </si>
  <si>
    <t>Promedio de evaluación de alumnos al desempeño docente, asesorías y tutorías</t>
  </si>
  <si>
    <t>HUM01</t>
  </si>
  <si>
    <t>ACA03</t>
  </si>
  <si>
    <t>SIS01</t>
  </si>
  <si>
    <t>Licenciatura con Título</t>
  </si>
  <si>
    <t xml:space="preserve">Graduado de Maestría/Doctorado de calidad                       </t>
  </si>
  <si>
    <t>VALOR</t>
  </si>
  <si>
    <t>Escala de 1 a 2</t>
  </si>
  <si>
    <t>Apoyo al diseño curricular</t>
  </si>
  <si>
    <t>Experiencia Profesional</t>
  </si>
  <si>
    <t>Experiencia profesional en el área de su competencia</t>
  </si>
  <si>
    <t>Experiencia docente en IES</t>
  </si>
  <si>
    <t>Diplomado en EBC concluido</t>
  </si>
  <si>
    <t>Cursos de capacitacion que aportan al desarrollo institucional</t>
  </si>
  <si>
    <t>Licenciatura     0</t>
  </si>
  <si>
    <t>Especialidad de Calidad             0.5</t>
  </si>
  <si>
    <t>Maestría de Calidad             1</t>
  </si>
  <si>
    <t>Doctorado de Calidad              2</t>
  </si>
  <si>
    <t>Servicios y Apoyos Tecnologicos              1</t>
  </si>
  <si>
    <t>Producción Académica              1</t>
  </si>
  <si>
    <t>Asistencia a clase                    1</t>
  </si>
  <si>
    <t>Entrega oportuna de planeaciones académicas             1</t>
  </si>
  <si>
    <t>Entrega oportuna de calificaciones             1</t>
  </si>
  <si>
    <t>Cumplimiento acuerdos/compromisos              1</t>
  </si>
  <si>
    <t>Cumplimiento del programa               1</t>
  </si>
  <si>
    <t>Tutorias y asesorias                1</t>
  </si>
  <si>
    <t>Trabajo colegiado en Academias                  1</t>
  </si>
  <si>
    <t>Asistencia a clases                               1</t>
  </si>
  <si>
    <t>Entrega oportuna de calificaciones     1</t>
  </si>
  <si>
    <t>Cumplimiento del programa académico                  1</t>
  </si>
  <si>
    <t>Licenciatura con Título                              1</t>
  </si>
  <si>
    <t>EXPERIENCIA PROFESIONAL</t>
  </si>
  <si>
    <t>No                               0</t>
  </si>
  <si>
    <t>Experiencia profesional en el área de su competencia                             1</t>
  </si>
  <si>
    <t>Experiencia docente / investigación  en IES /CI                                   1</t>
  </si>
  <si>
    <t>Cursos de capacitacion que aportan al desarrollo institucional                                1</t>
  </si>
  <si>
    <t>Graduado de Maestría/Doctorado de calidad                                                 1</t>
  </si>
  <si>
    <t>RESP. ACAD.</t>
  </si>
  <si>
    <t>EXPRIENCIA PROF.</t>
  </si>
  <si>
    <t>CAPACITACION</t>
  </si>
  <si>
    <t>GDO. ACAD.</t>
  </si>
  <si>
    <t>de 0 a 3</t>
  </si>
  <si>
    <t>Entrega oportuna de planeaciones didácticas</t>
  </si>
  <si>
    <t>DOC01</t>
  </si>
  <si>
    <t>Diplomado en EBC concluido              2</t>
  </si>
  <si>
    <t>Cursos de capacitacion que aportan al desarrollo institucional             1</t>
  </si>
  <si>
    <t>CAPACIT.</t>
  </si>
  <si>
    <t xml:space="preserve"> de 0 a 2</t>
  </si>
  <si>
    <t xml:space="preserve"> de 0 a 5</t>
  </si>
  <si>
    <t>Diplomado en EBC concluido                          2</t>
  </si>
  <si>
    <t>Entrega oportuna de planeaciones académicas                                      1</t>
  </si>
  <si>
    <t>EXP. PROF.</t>
  </si>
  <si>
    <t>La responsabilidad académica contempla la asistencia a clases, entrega oportuna de calificaciones, plaeaciones académicas, cumplimiento del programa de estudios, así como la asistencia y retraolimentacion a reuniones de trabajo colegiado en academias, tutorías y asesorías a alumnos.</t>
  </si>
  <si>
    <t>La Capacitación incluye el completar y aprobar el diplomado de EBC y otros cursos académicos</t>
  </si>
  <si>
    <t>El rubro de Grado Académico, toma en cuenta los estudios formales al ingreso y en superación</t>
  </si>
  <si>
    <t>El rubro de Experiencia Profesional toma en cuenta la experiencia profesional en el campo de su formación así como la docente a nivel de IES</t>
  </si>
  <si>
    <r>
      <t xml:space="preserve">La evaluacón de alumnos en un instrumento diseñado </t>
    </r>
    <r>
      <rPr>
        <u/>
        <sz val="10"/>
        <rFont val="Arial"/>
        <family val="2"/>
      </rPr>
      <t xml:space="preserve">ad hoc, </t>
    </r>
    <r>
      <rPr>
        <sz val="10"/>
        <rFont val="Arial"/>
        <family val="2"/>
      </rPr>
      <t>que el alumno contesta en forma electrónica para realizar la Evaluación Docente</t>
    </r>
  </si>
  <si>
    <t>Cumplimiento de la planeación didática</t>
  </si>
  <si>
    <t>Cumplimiento de la planeación didáctica</t>
  </si>
  <si>
    <t>BEATRIZ DE LA VEGA GUTIERREZ</t>
  </si>
  <si>
    <t>JUAN MANUEL RIOS ROJAS</t>
  </si>
  <si>
    <t>RICARDO GONZALEZ VILLANUEVA</t>
  </si>
  <si>
    <t>GEMA SUBIAS GORDILLO</t>
  </si>
  <si>
    <t>SIMON MENDOZA ARREDONDO</t>
  </si>
  <si>
    <t>OSCAR ENRIQUE GARCIA DUARTE</t>
  </si>
  <si>
    <t>ARNULFO PEREZ PEREZ</t>
  </si>
  <si>
    <t>JOSE ANTONIO NAVARRO Y OJEDA</t>
  </si>
  <si>
    <t>JOSE MERCED MARTINEZ VAZQUEZ</t>
  </si>
  <si>
    <t>VICTOR HUGO MANCILA GARCIA</t>
  </si>
  <si>
    <t>CARRERA:  INGENIERIA EN PROCESOS DE MANUFACTURA/INGENIERIA EN TELEMATICA/LIC. EN GESTION DE PYMES/ING.METALURGICA E INGENIERIA EN PLASTICOS</t>
  </si>
  <si>
    <t>ASPECTOS DE EVALUACIÓN DEL DESEMPEÑO DOCENTE PARA PROFESORES DE INGLÉS</t>
  </si>
  <si>
    <t>Certificación ICELT, TEFL o Licenciatura Equivalente</t>
  </si>
  <si>
    <t>INGLES</t>
  </si>
  <si>
    <t>Examen TOEFL Institucional (560pts. o más)</t>
  </si>
  <si>
    <t>Escala de1 a 2</t>
  </si>
  <si>
    <t>Responsibilidad Académica</t>
  </si>
  <si>
    <t>de  0 a 5</t>
  </si>
  <si>
    <t>de 0  a 5</t>
  </si>
  <si>
    <t>NO</t>
  </si>
  <si>
    <t>Experiencia profesional en el area de su competencia</t>
  </si>
  <si>
    <t>de 0 a 2</t>
  </si>
  <si>
    <t>Cursos de capacitación: Juntas Académicas,</t>
  </si>
  <si>
    <t>seminarios , constancias y diplomados en su area</t>
  </si>
  <si>
    <t>de  competencia</t>
  </si>
  <si>
    <t>Examen TOEFL Institucional                                                1</t>
  </si>
  <si>
    <t>Certificacion ICELT ;TEFL; Licenciatura o equiivalente                                         1</t>
  </si>
  <si>
    <t xml:space="preserve">JORGE ZUNO SILVA </t>
  </si>
  <si>
    <t>FABIOLA PIÑA MENDOZA</t>
  </si>
  <si>
    <t xml:space="preserve">REBECA EUGENIA AGUILAR DURON </t>
  </si>
  <si>
    <t>Disponibilidad para apoyar actividades institucionales</t>
  </si>
  <si>
    <t>Disponibilidad para apoyar en actividades institucionales                        1</t>
  </si>
  <si>
    <t>CARRERA:  INGENIERIA EN TELEMATICA /INGENIERIA EN PROCESOS DE MANUFACTURA/INGENIERIA EN PLASTICOS/INGENIERIA EN METARLÚRGICA/LICENCIATURA EN GESTION DE PYMES</t>
  </si>
  <si>
    <t>Apoyo Institucional</t>
  </si>
  <si>
    <t>Perfil deseable interno</t>
  </si>
  <si>
    <t>Maestría de calidad(PNP o  Acreditadas)</t>
  </si>
  <si>
    <t>Servicios y Apoyos tecnológicos(Educación continua)</t>
  </si>
  <si>
    <t>ABRIL ARMENTA RAMIREZ</t>
  </si>
  <si>
    <t>FABIOLA MARIA GUADALUPE BANDA PEREZ</t>
  </si>
  <si>
    <t>EQUIVALENCIA CENI III</t>
  </si>
  <si>
    <t>SUSANA RAMIREZ GARCIA</t>
  </si>
  <si>
    <t>FELIPE ALEJANDRO GRANDE FRIAS</t>
  </si>
  <si>
    <t>GRACIELA MURILLO VEGA</t>
  </si>
  <si>
    <t>ABNER DAMIAN ALANIS HERNANDEZ</t>
  </si>
  <si>
    <t>CARMEN CECILIA GONZALEZ GUERRERO</t>
  </si>
  <si>
    <t>MARÍA LEMUS GARCIA</t>
  </si>
  <si>
    <t>OBED ARNOLDO CHIMAL VALENCIA</t>
  </si>
  <si>
    <t>JORGE ALBERTO GARCIA MUÑOZ</t>
  </si>
  <si>
    <t xml:space="preserve">VIRGINIA MACIAS GIRÓN </t>
  </si>
  <si>
    <r>
      <t xml:space="preserve">CUATRIMESTRE: </t>
    </r>
    <r>
      <rPr>
        <b/>
        <u/>
        <sz val="12"/>
        <rFont val="Arial"/>
        <family val="2"/>
      </rPr>
      <t>SEPTIEMBRE-DICIEMBRE 2011</t>
    </r>
  </si>
  <si>
    <t>ALEJANDRO ROSALES VÁZQUEZ</t>
  </si>
  <si>
    <t>JOSÉ TRINIDAD RODRÍGUEZ LÓPEZ</t>
  </si>
  <si>
    <t>CARRERA:  INGENIERÍA EN PROCESOS DE MANUFACTURA/INGENIERÍA EN TELEMÁTICA/LIC. EN GESTIÓN DE PYMES/ING.METALÚRGICA E INGENIERÍA EN PLÁSTICOS.</t>
  </si>
  <si>
    <t>CARRERA:  INGENIERÍA EN PROCESOS DE MANUFACTURA/INGENIERÍA EN TELEMÁTICA/LIC. EN GESTIÓN DE PYMES/ING. METALURGÍCA E INGENIERÍA EN PLÁSTICOS</t>
  </si>
  <si>
    <t>CARRERA:  INGENIERÍA EN PROCESOS DE MANUFACTURA/INGENIERÍA EN TELEMÁTICA/LIC. EN GESTIÓN DE PYMES/INGENIERÍA EN METALÚRGICA E INGENIERÍA EN PLÁSTICOS</t>
  </si>
  <si>
    <r>
      <t xml:space="preserve">CUATRIMESTRE:  </t>
    </r>
    <r>
      <rPr>
        <b/>
        <u/>
        <sz val="10"/>
        <rFont val="Arial"/>
        <family val="2"/>
      </rPr>
      <t>SEPTIEMBRE-DICIEMBRE 2011</t>
    </r>
  </si>
  <si>
    <t>MARCO ANTONIO COELLO RAMÍREZ</t>
  </si>
  <si>
    <t>ERICK ROJAS MANCERA</t>
  </si>
  <si>
    <t>SANDRA MOLINA CRUZ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</si>
  <si>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</si>
  <si>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</si>
  <si>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</si>
  <si>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</si>
  <si>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</si>
  <si>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</si>
  <si>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</si>
  <si>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</si>
  <si>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</si>
  <si>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</si>
  <si>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</si>
  <si>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</si>
  <si>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</si>
  <si>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</si>
  <si>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</si>
  <si>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</si>
  <si>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</si>
  <si>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</si>
  <si>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</si>
  <si>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</si>
  <si>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</si>
  <si>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</si>
  <si>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</si>
  <si>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</si>
  <si>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</si>
  <si>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</si>
  <si>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</si>
  <si>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</si>
  <si>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</si>
  <si>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</si>
  <si>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JOSÉ GABRIEL AGUILERA GONZÁLEZ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</si>
  <si>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La calificación mínima es de 7.0</t>
    </r>
  </si>
  <si>
    <t xml:space="preserve">JOSÉ GABRIEL AGUILERA GONZÁLEZ </t>
  </si>
  <si>
    <t>PTC ITE</t>
  </si>
  <si>
    <t>PTC IPL</t>
  </si>
  <si>
    <t>PTC IME</t>
  </si>
  <si>
    <t xml:space="preserve">PTC ITE </t>
  </si>
  <si>
    <t xml:space="preserve">PTC IPM </t>
  </si>
  <si>
    <t>PTC IPM</t>
  </si>
  <si>
    <t>DESV_EST 03_11</t>
  </si>
  <si>
    <t>DESV_EST 02_11</t>
  </si>
  <si>
    <t>03_11</t>
  </si>
  <si>
    <t>02_11</t>
  </si>
  <si>
    <t>01_11</t>
  </si>
  <si>
    <t>CUATRIMESTRE</t>
  </si>
  <si>
    <t>EVALUACION DOCENTE CUATRIMESTRE ENERO-ABRIL/MAYO-AGOSTO/SEPTIEMBRE-DICIEMBRE  2011</t>
  </si>
  <si>
    <t>TELEMATICA</t>
  </si>
  <si>
    <t>METALURGICA</t>
  </si>
  <si>
    <t>MARCO ANTONIO RAMIREZ COELLO</t>
  </si>
  <si>
    <t>ALEJANDRO ROSALES VAZQUEZ</t>
  </si>
  <si>
    <t>NC</t>
  </si>
  <si>
    <t>SALVADOR MARTINEZ RAMOS</t>
  </si>
  <si>
    <t>HILDA MAVELIN MENDOZA MENDOZA</t>
  </si>
  <si>
    <t>RIGOBERTO GONZALEZ CEJA</t>
  </si>
  <si>
    <t>PYMES</t>
  </si>
  <si>
    <t>ORLANDO SILVESTRE ORTEGA ZUÑIGA</t>
  </si>
  <si>
    <t>JOSE GABRIEL AGUILERA GONZALEZ</t>
  </si>
  <si>
    <t>PLASTICOS</t>
  </si>
  <si>
    <t>MARIA LEMUS GARCIA</t>
  </si>
  <si>
    <t>D. HUMANO</t>
  </si>
  <si>
    <t>DESARROLLO HUMANO</t>
  </si>
  <si>
    <t>TELEMATICA Y PYMES</t>
  </si>
  <si>
    <t>FELIPE ALEJANDRO GRANDE FIAS</t>
  </si>
  <si>
    <t>NC/ADMVO</t>
  </si>
  <si>
    <t>ADRIAN ESPINOZA VILLALPANDO</t>
  </si>
  <si>
    <t>FABIOLA MARIA GUADALUPE BANDA  P</t>
  </si>
  <si>
    <t>FELIX SAUZ LIRA</t>
  </si>
  <si>
    <t>JUAN CARLOS GALLEGOS SANTOS</t>
  </si>
  <si>
    <t>PYMES Y METALURGICA</t>
  </si>
  <si>
    <t xml:space="preserve"> VIRGINIA MACIAS GIRÓN </t>
  </si>
  <si>
    <t>METALÚRGICA</t>
  </si>
  <si>
    <t>EVALUACION DOCENTE CUATRIMESTRE MAYO-AGOSTO 2011</t>
  </si>
  <si>
    <t>DESV_EST</t>
  </si>
  <si>
    <t>DEsV_EST</t>
  </si>
  <si>
    <t>PERIODOS</t>
  </si>
  <si>
    <t>EVALUACION DOCENTE CUATRIMESTRE ENERO-ABRIL 2011</t>
  </si>
  <si>
    <t>EVALUACION DOCENTE CUATRIMESTRE SEPT-DIC 2011</t>
  </si>
  <si>
    <t>HA IDO ELEVANDO SU PROMEDIO PERO SE REQUIERE SU APOYO EN LA CULMINACIÓN DEL DIPLOMADO EBC</t>
  </si>
  <si>
    <t>TIENE QUE ELEVAR EL PROMEDIO CON EL DIPLOMADO EBC,100% APOYO EN MANUALES, REQUIERE DIPLOMADO EBC DE LA CUP</t>
  </si>
  <si>
    <t>AUN NO TERMINA EL DIPLOMADO EBC , LE FALTA MUCHA EXPERIENCIA EN EL AMBIENTE LABORAL, TIENE QUE TOMAR DIPLOMADO DE LA CUP</t>
  </si>
  <si>
    <t>MAESTOR NUEVO , MUY COMPROMETIDO CON LOS ESTUDINATES Y CON LA INSTITUCIÓN</t>
  </si>
  <si>
    <t xml:space="preserve">MUCHA DISPOSICIÓN , LA VENTAJA ES QUE ESTE MAESTRO SE  ENCUENTRA APLICANDO EN EL CAMPO LABORAL </t>
  </si>
  <si>
    <t>AUN LE FALTA POR TERMINAR EL DIPLOMADO EBC</t>
  </si>
  <si>
    <t>SAC01-RG-45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</si>
</sst>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-mmm\-yy"/>
    <numFmt numFmtId="165" formatCode="0.0"/>
    <numFmt numFmtId="166" formatCode="0.0%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sz val="9"/>
      <color indexed="17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9"/>
      <color indexed="60"/>
      <name val="Arial"/>
      <family val="2"/>
    </font>
    <font>
      <b/>
      <sz val="10"/>
      <color indexed="60"/>
      <name val="Arial"/>
      <family val="2"/>
    </font>
    <font>
      <b/>
      <sz val="7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9"/>
      <color indexed="62"/>
      <name val="Arial Narrow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name val="Arial"/>
      <family val="2"/>
    </font>
    <font>
      <sz val="5.5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1"/>
      <color indexed="17"/>
      <name val="Arial"/>
      <family val="2"/>
    </font>
    <font>
      <b/>
      <sz val="12"/>
      <color indexed="17"/>
      <name val="Arial"/>
      <family val="2"/>
    </font>
    <font>
      <b/>
      <sz val="14"/>
      <color indexed="17"/>
      <name val="Arial"/>
      <family val="2"/>
    </font>
    <font>
      <sz val="16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gray0625"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Border="1"/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2" fontId="4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15" fontId="0" fillId="0" borderId="0" xfId="0" applyNumberFormat="1"/>
    <xf numFmtId="2" fontId="13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shrinkToFit="1"/>
    </xf>
    <xf numFmtId="0" fontId="13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2" fontId="1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8" fillId="0" borderId="2" xfId="0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0" fontId="9" fillId="2" borderId="8" xfId="0" applyFont="1" applyFill="1" applyBorder="1" applyAlignment="1">
      <alignment horizontal="center" wrapText="1"/>
    </xf>
    <xf numFmtId="0" fontId="0" fillId="0" borderId="10" xfId="0" applyBorder="1"/>
    <xf numFmtId="0" fontId="2" fillId="0" borderId="0" xfId="0" applyFont="1" applyBorder="1" applyAlignment="1">
      <alignment horizontal="left" wrapText="1"/>
    </xf>
    <xf numFmtId="0" fontId="18" fillId="0" borderId="0" xfId="0" applyFont="1" applyBorder="1"/>
    <xf numFmtId="0" fontId="14" fillId="0" borderId="0" xfId="0" applyFont="1"/>
    <xf numFmtId="0" fontId="2" fillId="0" borderId="0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0" fillId="0" borderId="1" xfId="0" applyFill="1" applyBorder="1"/>
    <xf numFmtId="0" fontId="2" fillId="0" borderId="0" xfId="0" applyFont="1" applyFill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6" fillId="0" borderId="0" xfId="0" applyFont="1" applyAlignment="1"/>
    <xf numFmtId="0" fontId="20" fillId="0" borderId="0" xfId="0" applyFont="1" applyAlignment="1"/>
    <xf numFmtId="0" fontId="3" fillId="0" borderId="0" xfId="0" applyFont="1" applyAlignment="1"/>
    <xf numFmtId="166" fontId="0" fillId="0" borderId="14" xfId="0" applyNumberFormat="1" applyBorder="1" applyAlignment="1">
      <alignment horizontal="center"/>
    </xf>
    <xf numFmtId="0" fontId="22" fillId="0" borderId="0" xfId="0" applyFont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/>
    <xf numFmtId="0" fontId="21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left"/>
    </xf>
    <xf numFmtId="164" fontId="0" fillId="0" borderId="0" xfId="0" applyNumberFormat="1" applyBorder="1" applyAlignment="1">
      <alignment horizontal="left"/>
    </xf>
    <xf numFmtId="0" fontId="5" fillId="0" borderId="1" xfId="0" applyFont="1" applyFill="1" applyBorder="1" applyAlignment="1">
      <alignment vertical="center" wrapText="1"/>
    </xf>
    <xf numFmtId="1" fontId="13" fillId="2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0" xfId="0" applyFont="1" applyFill="1" applyBorder="1" applyAlignment="1">
      <alignment horizontal="left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65" fontId="0" fillId="3" borderId="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2" fontId="23" fillId="0" borderId="2" xfId="0" applyNumberFormat="1" applyFont="1" applyFill="1" applyBorder="1" applyAlignment="1">
      <alignment horizontal="center" vertical="center"/>
    </xf>
    <xf numFmtId="0" fontId="24" fillId="0" borderId="1" xfId="0" applyFont="1" applyBorder="1"/>
    <xf numFmtId="0" fontId="10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6" fontId="0" fillId="0" borderId="10" xfId="0" applyNumberForma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4" xfId="0" applyFill="1" applyBorder="1"/>
    <xf numFmtId="0" fontId="0" fillId="0" borderId="3" xfId="0" applyFill="1" applyBorder="1"/>
    <xf numFmtId="0" fontId="5" fillId="0" borderId="3" xfId="0" applyFont="1" applyBorder="1" applyAlignment="1">
      <alignment horizontal="left"/>
    </xf>
    <xf numFmtId="0" fontId="0" fillId="0" borderId="17" xfId="0" applyFill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3" xfId="0" applyFont="1" applyBorder="1" applyAlignment="1">
      <alignment wrapText="1"/>
    </xf>
    <xf numFmtId="2" fontId="0" fillId="3" borderId="1" xfId="0" applyNumberForma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/>
    </xf>
    <xf numFmtId="165" fontId="0" fillId="3" borderId="1" xfId="0" applyNumberFormat="1" applyFill="1" applyBorder="1" applyAlignment="1">
      <alignment horizontal="center" vertical="center"/>
    </xf>
    <xf numFmtId="0" fontId="11" fillId="0" borderId="18" xfId="0" applyFont="1" applyBorder="1"/>
    <xf numFmtId="0" fontId="5" fillId="0" borderId="19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9" fontId="0" fillId="0" borderId="0" xfId="1" applyFont="1"/>
    <xf numFmtId="0" fontId="8" fillId="5" borderId="1" xfId="0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/>
    </xf>
    <xf numFmtId="2" fontId="13" fillId="6" borderId="2" xfId="0" applyNumberFormat="1" applyFont="1" applyFill="1" applyBorder="1" applyAlignment="1">
      <alignment horizontal="center" vertical="center"/>
    </xf>
    <xf numFmtId="9" fontId="5" fillId="0" borderId="0" xfId="1" applyFont="1" applyAlignment="1">
      <alignment horizont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>
      <alignment horizontal="left"/>
    </xf>
    <xf numFmtId="2" fontId="13" fillId="7" borderId="1" xfId="0" applyNumberFormat="1" applyFont="1" applyFill="1" applyBorder="1" applyAlignment="1">
      <alignment horizontal="center" vertical="center"/>
    </xf>
    <xf numFmtId="2" fontId="13" fillId="8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5" fontId="0" fillId="9" borderId="1" xfId="0" applyNumberForma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5" fillId="3" borderId="9" xfId="0" applyNumberFormat="1" applyFont="1" applyFill="1" applyBorder="1" applyAlignment="1">
      <alignment horizontal="center"/>
    </xf>
    <xf numFmtId="165" fontId="0" fillId="9" borderId="1" xfId="0" applyNumberFormat="1" applyFill="1" applyBorder="1" applyAlignment="1">
      <alignment vertical="center"/>
    </xf>
    <xf numFmtId="165" fontId="5" fillId="0" borderId="9" xfId="0" applyNumberFormat="1" applyFont="1" applyBorder="1" applyAlignment="1">
      <alignment horizontal="center"/>
    </xf>
    <xf numFmtId="165" fontId="5" fillId="0" borderId="9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13" fillId="10" borderId="1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0" fontId="0" fillId="0" borderId="2" xfId="0" applyBorder="1" applyAlignment="1"/>
    <xf numFmtId="0" fontId="5" fillId="0" borderId="23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6" borderId="24" xfId="0" applyNumberFormat="1" applyFont="1" applyFill="1" applyBorder="1" applyAlignment="1">
      <alignment horizontal="center" vertical="center"/>
    </xf>
    <xf numFmtId="2" fontId="13" fillId="11" borderId="2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0" fillId="0" borderId="3" xfId="0" applyFill="1" applyBorder="1" applyAlignment="1">
      <alignment horizontal="left" wrapText="1"/>
    </xf>
    <xf numFmtId="0" fontId="8" fillId="5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shrinkToFit="1"/>
    </xf>
    <xf numFmtId="166" fontId="5" fillId="12" borderId="24" xfId="0" applyNumberFormat="1" applyFont="1" applyFill="1" applyBorder="1" applyAlignment="1">
      <alignment horizontal="center" vertical="center"/>
    </xf>
    <xf numFmtId="166" fontId="5" fillId="12" borderId="27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right" vertical="center" shrinkToFit="1"/>
    </xf>
    <xf numFmtId="1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19" xfId="0" applyBorder="1" applyAlignment="1">
      <alignment horizontal="left" vertical="center"/>
    </xf>
    <xf numFmtId="165" fontId="17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/>
    <xf numFmtId="0" fontId="0" fillId="0" borderId="5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165" fontId="4" fillId="0" borderId="0" xfId="0" applyNumberFormat="1" applyFont="1" applyBorder="1" applyAlignment="1">
      <alignment horizontal="center" wrapText="1"/>
    </xf>
    <xf numFmtId="165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165" fontId="0" fillId="13" borderId="0" xfId="0" applyNumberFormat="1" applyFill="1" applyBorder="1" applyAlignment="1">
      <alignment horizontal="center" vertical="center"/>
    </xf>
    <xf numFmtId="0" fontId="0" fillId="13" borderId="0" xfId="0" applyFill="1"/>
    <xf numFmtId="0" fontId="0" fillId="0" borderId="24" xfId="0" applyBorder="1" applyAlignment="1"/>
    <xf numFmtId="165" fontId="4" fillId="3" borderId="1" xfId="0" applyNumberFormat="1" applyFont="1" applyFill="1" applyBorder="1" applyAlignment="1">
      <alignment horizontal="center" wrapText="1"/>
    </xf>
    <xf numFmtId="0" fontId="0" fillId="0" borderId="28" xfId="0" applyBorder="1"/>
    <xf numFmtId="0" fontId="2" fillId="0" borderId="29" xfId="0" applyFont="1" applyBorder="1"/>
    <xf numFmtId="0" fontId="2" fillId="0" borderId="30" xfId="0" applyFont="1" applyBorder="1"/>
    <xf numFmtId="0" fontId="0" fillId="0" borderId="12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 applyAlignment="1">
      <alignment horizontal="center"/>
    </xf>
    <xf numFmtId="0" fontId="0" fillId="0" borderId="30" xfId="0" applyBorder="1"/>
    <xf numFmtId="0" fontId="0" fillId="14" borderId="34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12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0" fillId="14" borderId="36" xfId="0" applyFill="1" applyBorder="1"/>
    <xf numFmtId="0" fontId="0" fillId="12" borderId="12" xfId="0" applyFill="1" applyBorder="1" applyAlignment="1">
      <alignment horizontal="center"/>
    </xf>
    <xf numFmtId="0" fontId="0" fillId="0" borderId="35" xfId="0" applyBorder="1"/>
    <xf numFmtId="0" fontId="0" fillId="15" borderId="35" xfId="0" applyFill="1" applyBorder="1"/>
    <xf numFmtId="10" fontId="0" fillId="0" borderId="35" xfId="0" applyNumberFormat="1" applyBorder="1" applyAlignment="1">
      <alignment horizontal="center"/>
    </xf>
    <xf numFmtId="0" fontId="0" fillId="15" borderId="35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15" borderId="36" xfId="0" applyFill="1" applyBorder="1"/>
    <xf numFmtId="0" fontId="0" fillId="0" borderId="29" xfId="0" applyBorder="1"/>
    <xf numFmtId="0" fontId="0" fillId="0" borderId="37" xfId="0" applyBorder="1"/>
    <xf numFmtId="0" fontId="0" fillId="4" borderId="35" xfId="0" applyFill="1" applyBorder="1"/>
    <xf numFmtId="0" fontId="0" fillId="0" borderId="38" xfId="0" applyBorder="1"/>
    <xf numFmtId="10" fontId="0" fillId="0" borderId="37" xfId="0" applyNumberFormat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0" borderId="26" xfId="0" applyBorder="1"/>
    <xf numFmtId="0" fontId="0" fillId="0" borderId="14" xfId="0" applyBorder="1"/>
    <xf numFmtId="0" fontId="0" fillId="16" borderId="34" xfId="0" applyFill="1" applyBorder="1"/>
    <xf numFmtId="10" fontId="0" fillId="0" borderId="0" xfId="0" applyNumberFormat="1" applyBorder="1" applyAlignment="1">
      <alignment horizontal="center"/>
    </xf>
    <xf numFmtId="0" fontId="0" fillId="16" borderId="35" xfId="0" applyFill="1" applyBorder="1" applyAlignment="1">
      <alignment horizontal="center"/>
    </xf>
    <xf numFmtId="0" fontId="0" fillId="16" borderId="36" xfId="0" applyFill="1" applyBorder="1"/>
    <xf numFmtId="0" fontId="0" fillId="12" borderId="35" xfId="0" applyFill="1" applyBorder="1"/>
    <xf numFmtId="0" fontId="0" fillId="12" borderId="35" xfId="0" applyFill="1" applyBorder="1" applyAlignment="1">
      <alignment horizontal="center"/>
    </xf>
    <xf numFmtId="0" fontId="0" fillId="0" borderId="38" xfId="0" applyFill="1" applyBorder="1"/>
    <xf numFmtId="0" fontId="0" fillId="12" borderId="36" xfId="0" applyFill="1" applyBorder="1"/>
    <xf numFmtId="9" fontId="0" fillId="0" borderId="33" xfId="0" applyNumberForma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0" borderId="20" xfId="0" applyFont="1" applyFill="1" applyBorder="1" applyAlignment="1">
      <alignment horizontal="center" vertical="center"/>
    </xf>
    <xf numFmtId="2" fontId="4" fillId="0" borderId="22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2" fontId="5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8" fillId="19" borderId="8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vertical="center" wrapText="1"/>
    </xf>
    <xf numFmtId="0" fontId="1" fillId="0" borderId="0" xfId="0" applyFont="1"/>
    <xf numFmtId="15" fontId="2" fillId="0" borderId="0" xfId="0" applyNumberFormat="1" applyFont="1"/>
    <xf numFmtId="0" fontId="1" fillId="0" borderId="1" xfId="0" applyFont="1" applyBorder="1"/>
    <xf numFmtId="0" fontId="1" fillId="0" borderId="1" xfId="0" applyFont="1" applyFill="1" applyBorder="1" applyAlignment="1">
      <alignment horizontal="left" vertical="center" wrapText="1"/>
    </xf>
    <xf numFmtId="0" fontId="32" fillId="0" borderId="0" xfId="0" applyFont="1"/>
    <xf numFmtId="0" fontId="33" fillId="0" borderId="0" xfId="0" applyFont="1" applyBorder="1"/>
    <xf numFmtId="164" fontId="32" fillId="0" borderId="0" xfId="0" applyNumberFormat="1" applyFont="1" applyBorder="1" applyAlignment="1">
      <alignment horizontal="left"/>
    </xf>
    <xf numFmtId="15" fontId="32" fillId="0" borderId="0" xfId="0" applyNumberFormat="1" applyFont="1"/>
    <xf numFmtId="165" fontId="1" fillId="0" borderId="1" xfId="0" applyNumberFormat="1" applyFont="1" applyBorder="1" applyAlignment="1">
      <alignment horizontal="center"/>
    </xf>
    <xf numFmtId="165" fontId="4" fillId="0" borderId="73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165" fontId="1" fillId="0" borderId="1" xfId="0" quotePrefix="1" applyNumberFormat="1" applyFont="1" applyBorder="1" applyAlignment="1">
      <alignment horizontal="center"/>
    </xf>
    <xf numFmtId="0" fontId="26" fillId="0" borderId="0" xfId="0" applyFont="1" applyAlignment="1"/>
    <xf numFmtId="164" fontId="26" fillId="0" borderId="0" xfId="0" applyNumberFormat="1" applyFont="1" applyBorder="1" applyAlignment="1">
      <alignment horizontal="left"/>
    </xf>
    <xf numFmtId="164" fontId="26" fillId="0" borderId="0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/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2" fontId="2" fillId="4" borderId="1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2" fontId="2" fillId="4" borderId="36" xfId="0" applyNumberFormat="1" applyFont="1" applyFill="1" applyBorder="1" applyAlignment="1">
      <alignment horizont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5" fontId="13" fillId="10" borderId="2" xfId="0" applyNumberFormat="1" applyFont="1" applyFill="1" applyBorder="1" applyAlignment="1">
      <alignment horizontal="right" vertical="center"/>
    </xf>
    <xf numFmtId="165" fontId="17" fillId="0" borderId="1" xfId="0" applyNumberFormat="1" applyFont="1" applyFill="1" applyBorder="1" applyAlignment="1">
      <alignment horizontal="center" vertical="center" wrapText="1"/>
    </xf>
    <xf numFmtId="0" fontId="1" fillId="0" borderId="13" xfId="0" quotePrefix="1" applyFont="1" applyFill="1" applyBorder="1" applyAlignment="1">
      <alignment horizontal="center" vertical="center"/>
    </xf>
    <xf numFmtId="2" fontId="13" fillId="10" borderId="2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0" xfId="0" quotePrefix="1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34" fillId="0" borderId="0" xfId="0" applyFont="1" applyBorder="1" applyAlignment="1">
      <alignment horizontal="right" vertical="center" wrapText="1"/>
    </xf>
    <xf numFmtId="0" fontId="35" fillId="0" borderId="0" xfId="0" applyFont="1"/>
    <xf numFmtId="15" fontId="36" fillId="0" borderId="0" xfId="0" applyNumberFormat="1" applyFont="1"/>
    <xf numFmtId="0" fontId="36" fillId="0" borderId="0" xfId="0" applyFont="1"/>
    <xf numFmtId="0" fontId="1" fillId="0" borderId="19" xfId="0" quotePrefix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2" fontId="5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165" fontId="4" fillId="19" borderId="0" xfId="0" applyNumberFormat="1" applyFont="1" applyFill="1" applyBorder="1" applyAlignment="1">
      <alignment horizontal="center" wrapText="1"/>
    </xf>
    <xf numFmtId="165" fontId="0" fillId="19" borderId="0" xfId="0" applyNumberFormat="1" applyFill="1" applyBorder="1" applyAlignment="1">
      <alignment horizontal="center" vertical="center"/>
    </xf>
    <xf numFmtId="2" fontId="0" fillId="19" borderId="0" xfId="0" applyNumberFormat="1" applyFill="1" applyBorder="1" applyAlignment="1">
      <alignment horizontal="center" vertical="center"/>
    </xf>
    <xf numFmtId="2" fontId="1" fillId="19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20" borderId="2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2" fontId="5" fillId="20" borderId="9" xfId="0" applyNumberFormat="1" applyFont="1" applyFill="1" applyBorder="1" applyAlignment="1">
      <alignment horizontal="center" vertical="center"/>
    </xf>
    <xf numFmtId="2" fontId="4" fillId="20" borderId="9" xfId="0" applyNumberFormat="1" applyFont="1" applyFill="1" applyBorder="1" applyAlignment="1">
      <alignment horizontal="center" vertical="center"/>
    </xf>
    <xf numFmtId="0" fontId="0" fillId="20" borderId="19" xfId="0" applyFill="1" applyBorder="1" applyAlignment="1">
      <alignment horizontal="left" vertical="center"/>
    </xf>
    <xf numFmtId="2" fontId="4" fillId="20" borderId="1" xfId="0" applyNumberFormat="1" applyFont="1" applyFill="1" applyBorder="1" applyAlignment="1">
      <alignment horizontal="center" vertical="center"/>
    </xf>
    <xf numFmtId="2" fontId="13" fillId="20" borderId="1" xfId="0" applyNumberFormat="1" applyFont="1" applyFill="1" applyBorder="1" applyAlignment="1">
      <alignment horizontal="center" vertical="center"/>
    </xf>
    <xf numFmtId="2" fontId="17" fillId="20" borderId="1" xfId="0" applyNumberFormat="1" applyFont="1" applyFill="1" applyBorder="1" applyAlignment="1">
      <alignment horizontal="center" vertical="center" wrapText="1"/>
    </xf>
    <xf numFmtId="2" fontId="13" fillId="20" borderId="24" xfId="0" applyNumberFormat="1" applyFont="1" applyFill="1" applyBorder="1" applyAlignment="1">
      <alignment horizontal="center" vertical="center"/>
    </xf>
    <xf numFmtId="0" fontId="37" fillId="20" borderId="1" xfId="0" applyFont="1" applyFill="1" applyBorder="1" applyAlignment="1">
      <alignment horizontal="center" vertical="center" wrapText="1"/>
    </xf>
    <xf numFmtId="0" fontId="38" fillId="20" borderId="1" xfId="0" applyFont="1" applyFill="1" applyBorder="1" applyAlignment="1">
      <alignment horizontal="center" vertical="center" wrapText="1"/>
    </xf>
    <xf numFmtId="0" fontId="37" fillId="20" borderId="8" xfId="0" applyFont="1" applyFill="1" applyBorder="1" applyAlignment="1">
      <alignment horizontal="center" vertical="center" wrapText="1"/>
    </xf>
    <xf numFmtId="2" fontId="37" fillId="20" borderId="1" xfId="0" applyNumberFormat="1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left" vertical="center"/>
    </xf>
    <xf numFmtId="0" fontId="39" fillId="2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Fill="1" applyBorder="1"/>
    <xf numFmtId="2" fontId="1" fillId="1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19" borderId="1" xfId="0" applyNumberFormat="1" applyFont="1" applyFill="1" applyBorder="1" applyAlignment="1">
      <alignment horizontal="center" vertical="center"/>
    </xf>
    <xf numFmtId="0" fontId="1" fillId="19" borderId="1" xfId="0" applyFont="1" applyFill="1" applyBorder="1"/>
    <xf numFmtId="0" fontId="1" fillId="0" borderId="1" xfId="0" applyFont="1" applyBorder="1" applyAlignment="1">
      <alignment horizontal="center"/>
    </xf>
    <xf numFmtId="0" fontId="0" fillId="19" borderId="2" xfId="0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left" vertical="center"/>
    </xf>
    <xf numFmtId="0" fontId="0" fillId="19" borderId="2" xfId="0" applyFill="1" applyBorder="1" applyAlignment="1">
      <alignment horizontal="left" vertical="center"/>
    </xf>
    <xf numFmtId="0" fontId="0" fillId="21" borderId="1" xfId="0" applyFill="1" applyBorder="1" applyAlignment="1">
      <alignment horizontal="center"/>
    </xf>
    <xf numFmtId="0" fontId="0" fillId="21" borderId="64" xfId="0" applyFont="1" applyFill="1" applyBorder="1"/>
    <xf numFmtId="0" fontId="0" fillId="21" borderId="5" xfId="0" applyFont="1" applyFill="1" applyBorder="1"/>
    <xf numFmtId="0" fontId="1" fillId="22" borderId="2" xfId="0" applyFont="1" applyFill="1" applyBorder="1" applyAlignment="1">
      <alignment horizontal="center" vertical="center"/>
    </xf>
    <xf numFmtId="2" fontId="1" fillId="22" borderId="1" xfId="0" applyNumberFormat="1" applyFont="1" applyFill="1" applyBorder="1" applyAlignment="1">
      <alignment horizontal="center" vertical="center"/>
    </xf>
    <xf numFmtId="0" fontId="1" fillId="22" borderId="40" xfId="0" applyFont="1" applyFill="1" applyBorder="1" applyAlignment="1">
      <alignment horizontal="left" vertical="center"/>
    </xf>
    <xf numFmtId="0" fontId="1" fillId="22" borderId="2" xfId="0" applyFont="1" applyFill="1" applyBorder="1" applyAlignment="1">
      <alignment horizontal="left" vertical="center"/>
    </xf>
    <xf numFmtId="0" fontId="0" fillId="21" borderId="22" xfId="0" applyFill="1" applyBorder="1"/>
    <xf numFmtId="0" fontId="0" fillId="21" borderId="1" xfId="0" applyFill="1" applyBorder="1"/>
    <xf numFmtId="0" fontId="0" fillId="0" borderId="1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0" fillId="23" borderId="22" xfId="0" applyFill="1" applyBorder="1"/>
    <xf numFmtId="0" fontId="0" fillId="23" borderId="1" xfId="0" applyFill="1" applyBorder="1"/>
    <xf numFmtId="2" fontId="0" fillId="21" borderId="1" xfId="0" applyNumberFormat="1" applyFill="1" applyBorder="1" applyAlignment="1">
      <alignment horizontal="center"/>
    </xf>
    <xf numFmtId="2" fontId="0" fillId="24" borderId="1" xfId="0" applyNumberFormat="1" applyFill="1" applyBorder="1" applyAlignment="1">
      <alignment horizontal="center"/>
    </xf>
    <xf numFmtId="0" fontId="0" fillId="24" borderId="22" xfId="0" applyFill="1" applyBorder="1"/>
    <xf numFmtId="0" fontId="0" fillId="24" borderId="1" xfId="0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1" fillId="24" borderId="1" xfId="0" applyNumberFormat="1" applyFont="1" applyFill="1" applyBorder="1" applyAlignment="1">
      <alignment horizontal="center" vertical="center"/>
    </xf>
    <xf numFmtId="0" fontId="0" fillId="24" borderId="40" xfId="0" applyFill="1" applyBorder="1" applyAlignment="1">
      <alignment horizontal="left" vertical="center"/>
    </xf>
    <xf numFmtId="0" fontId="0" fillId="24" borderId="2" xfId="0" applyFill="1" applyBorder="1" applyAlignment="1">
      <alignment horizontal="left" vertical="center"/>
    </xf>
    <xf numFmtId="2" fontId="1" fillId="25" borderId="1" xfId="0" applyNumberFormat="1" applyFont="1" applyFill="1" applyBorder="1" applyAlignment="1">
      <alignment horizontal="center" vertical="center"/>
    </xf>
    <xf numFmtId="0" fontId="1" fillId="25" borderId="40" xfId="0" applyFont="1" applyFill="1" applyBorder="1" applyAlignment="1">
      <alignment horizontal="left" vertical="center"/>
    </xf>
    <xf numFmtId="0" fontId="1" fillId="25" borderId="2" xfId="0" applyFont="1" applyFill="1" applyBorder="1" applyAlignment="1">
      <alignment horizontal="left" vertical="center"/>
    </xf>
    <xf numFmtId="2" fontId="1" fillId="23" borderId="1" xfId="0" applyNumberFormat="1" applyFont="1" applyFill="1" applyBorder="1" applyAlignment="1">
      <alignment horizontal="center" vertical="center"/>
    </xf>
    <xf numFmtId="0" fontId="1" fillId="23" borderId="40" xfId="0" applyFont="1" applyFill="1" applyBorder="1" applyAlignment="1">
      <alignment horizontal="left" vertical="center"/>
    </xf>
    <xf numFmtId="0" fontId="1" fillId="23" borderId="2" xfId="0" applyFont="1" applyFill="1" applyBorder="1" applyAlignment="1">
      <alignment horizontal="left" vertical="center"/>
    </xf>
    <xf numFmtId="2" fontId="1" fillId="21" borderId="1" xfId="0" applyNumberFormat="1" applyFont="1" applyFill="1" applyBorder="1" applyAlignment="1">
      <alignment horizontal="center" vertical="center"/>
    </xf>
    <xf numFmtId="0" fontId="1" fillId="21" borderId="40" xfId="0" applyFont="1" applyFill="1" applyBorder="1" applyAlignment="1">
      <alignment horizontal="left" vertical="center"/>
    </xf>
    <xf numFmtId="0" fontId="1" fillId="21" borderId="2" xfId="0" applyFont="1" applyFill="1" applyBorder="1" applyAlignment="1">
      <alignment horizontal="left" vertical="center"/>
    </xf>
    <xf numFmtId="0" fontId="0" fillId="21" borderId="40" xfId="0" applyFill="1" applyBorder="1" applyAlignment="1">
      <alignment horizontal="left" vertical="center"/>
    </xf>
    <xf numFmtId="0" fontId="0" fillId="21" borderId="2" xfId="0" applyFill="1" applyBorder="1" applyAlignment="1">
      <alignment horizontal="left" vertical="center"/>
    </xf>
    <xf numFmtId="0" fontId="0" fillId="22" borderId="40" xfId="0" applyFill="1" applyBorder="1" applyAlignment="1">
      <alignment horizontal="left" vertical="center"/>
    </xf>
    <xf numFmtId="0" fontId="0" fillId="22" borderId="2" xfId="0" applyFill="1" applyBorder="1" applyAlignment="1">
      <alignment horizontal="left" vertical="center"/>
    </xf>
    <xf numFmtId="0" fontId="0" fillId="23" borderId="22" xfId="0" applyFill="1" applyBorder="1" applyAlignment="1">
      <alignment horizontal="left" vertical="center" wrapText="1"/>
    </xf>
    <xf numFmtId="0" fontId="0" fillId="23" borderId="1" xfId="0" applyFill="1" applyBorder="1" applyAlignment="1">
      <alignment horizontal="left" vertical="center" wrapText="1"/>
    </xf>
    <xf numFmtId="0" fontId="1" fillId="0" borderId="0" xfId="0" applyFont="1" applyFill="1" applyBorder="1"/>
    <xf numFmtId="0" fontId="0" fillId="0" borderId="0" xfId="0" applyFill="1" applyBorder="1" applyAlignment="1"/>
    <xf numFmtId="0" fontId="0" fillId="29" borderId="1" xfId="0" applyFill="1" applyBorder="1" applyAlignment="1">
      <alignment horizontal="center"/>
    </xf>
    <xf numFmtId="0" fontId="0" fillId="27" borderId="1" xfId="0" applyFill="1" applyBorder="1" applyAlignment="1">
      <alignment horizontal="center"/>
    </xf>
    <xf numFmtId="0" fontId="0" fillId="30" borderId="1" xfId="0" applyFill="1" applyBorder="1" applyAlignment="1">
      <alignment horizontal="center"/>
    </xf>
    <xf numFmtId="0" fontId="0" fillId="30" borderId="2" xfId="0" applyFill="1" applyBorder="1" applyAlignment="1">
      <alignment horizontal="center"/>
    </xf>
    <xf numFmtId="0" fontId="0" fillId="30" borderId="5" xfId="0" applyFill="1" applyBorder="1" applyAlignment="1">
      <alignment horizontal="center"/>
    </xf>
    <xf numFmtId="0" fontId="0" fillId="30" borderId="17" xfId="0" applyFill="1" applyBorder="1" applyAlignment="1">
      <alignment horizontal="center"/>
    </xf>
    <xf numFmtId="0" fontId="0" fillId="21" borderId="5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0" borderId="2" xfId="0" applyFont="1" applyFill="1" applyBorder="1" applyAlignment="1">
      <alignment horizontal="left" vertical="center" wrapText="1"/>
    </xf>
    <xf numFmtId="0" fontId="0" fillId="20" borderId="1" xfId="0" applyFill="1" applyBorder="1" applyAlignment="1">
      <alignment horizontal="center" vertical="center"/>
    </xf>
    <xf numFmtId="0" fontId="0" fillId="20" borderId="2" xfId="0" applyFill="1" applyBorder="1" applyAlignment="1">
      <alignment horizontal="left" vertical="center" wrapText="1"/>
    </xf>
    <xf numFmtId="0" fontId="0" fillId="20" borderId="40" xfId="0" applyFill="1" applyBorder="1" applyAlignment="1">
      <alignment horizontal="left" vertical="center" wrapText="1"/>
    </xf>
    <xf numFmtId="2" fontId="5" fillId="2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15" fontId="34" fillId="0" borderId="0" xfId="0" applyNumberFormat="1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/>
    <xf numFmtId="166" fontId="0" fillId="0" borderId="41" xfId="0" applyNumberForma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5" fillId="0" borderId="4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vertical="center"/>
    </xf>
    <xf numFmtId="9" fontId="0" fillId="0" borderId="41" xfId="0" applyNumberFormat="1" applyBorder="1" applyAlignment="1">
      <alignment horizontal="center" vertical="center"/>
    </xf>
    <xf numFmtId="0" fontId="2" fillId="0" borderId="45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textRotation="92"/>
    </xf>
    <xf numFmtId="9" fontId="0" fillId="0" borderId="17" xfId="1" applyFont="1" applyBorder="1" applyAlignment="1">
      <alignment horizontal="center" vertical="center" textRotation="92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" xfId="0" applyBorder="1" applyAlignment="1">
      <alignment horizontal="center" textRotation="90"/>
    </xf>
    <xf numFmtId="0" fontId="0" fillId="0" borderId="17" xfId="0" applyBorder="1" applyAlignment="1">
      <alignment horizontal="center" textRotation="90"/>
    </xf>
    <xf numFmtId="9" fontId="5" fillId="12" borderId="42" xfId="0" applyNumberFormat="1" applyFont="1" applyFill="1" applyBorder="1" applyAlignment="1">
      <alignment horizontal="center" vertical="center"/>
    </xf>
    <xf numFmtId="0" fontId="0" fillId="12" borderId="16" xfId="0" applyFill="1" applyBorder="1" applyAlignment="1"/>
    <xf numFmtId="0" fontId="0" fillId="0" borderId="2" xfId="0" applyBorder="1" applyAlignment="1">
      <alignment horizontal="center" vertical="center"/>
    </xf>
    <xf numFmtId="0" fontId="0" fillId="0" borderId="1" xfId="0" applyBorder="1" applyAlignment="1"/>
    <xf numFmtId="0" fontId="0" fillId="3" borderId="24" xfId="0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66" fontId="0" fillId="3" borderId="24" xfId="0" applyNumberFormat="1" applyFill="1" applyBorder="1" applyAlignment="1">
      <alignment horizontal="center" vertical="center"/>
    </xf>
    <xf numFmtId="0" fontId="0" fillId="0" borderId="24" xfId="0" applyBorder="1" applyAlignment="1"/>
    <xf numFmtId="0" fontId="0" fillId="0" borderId="39" xfId="0" applyBorder="1" applyAlignment="1"/>
    <xf numFmtId="9" fontId="0" fillId="0" borderId="2" xfId="0" applyNumberFormat="1" applyBorder="1" applyAlignment="1">
      <alignment horizontal="center" vertical="center" textRotation="92"/>
    </xf>
    <xf numFmtId="9" fontId="0" fillId="0" borderId="1" xfId="0" applyNumberFormat="1" applyBorder="1" applyAlignment="1"/>
    <xf numFmtId="166" fontId="0" fillId="4" borderId="43" xfId="0" applyNumberFormat="1" applyFill="1" applyBorder="1" applyAlignment="1">
      <alignment horizontal="center" vertical="center"/>
    </xf>
    <xf numFmtId="0" fontId="0" fillId="0" borderId="44" xfId="0" applyBorder="1" applyAlignment="1"/>
    <xf numFmtId="0" fontId="0" fillId="0" borderId="25" xfId="0" applyBorder="1" applyAlignment="1"/>
    <xf numFmtId="0" fontId="2" fillId="0" borderId="2" xfId="0" applyFont="1" applyBorder="1" applyAlignment="1">
      <alignment horizontal="center" vertical="center" wrapText="1"/>
    </xf>
    <xf numFmtId="166" fontId="5" fillId="17" borderId="51" xfId="0" applyNumberFormat="1" applyFont="1" applyFill="1" applyBorder="1" applyAlignment="1">
      <alignment horizontal="center" vertical="center"/>
    </xf>
    <xf numFmtId="166" fontId="0" fillId="17" borderId="44" xfId="0" applyNumberFormat="1" applyFill="1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166" fontId="5" fillId="4" borderId="35" xfId="0" applyNumberFormat="1" applyFont="1" applyFill="1" applyBorder="1" applyAlignment="1">
      <alignment horizontal="center" vertical="center"/>
    </xf>
    <xf numFmtId="0" fontId="0" fillId="4" borderId="35" xfId="0" applyFill="1" applyBorder="1" applyAlignment="1"/>
    <xf numFmtId="166" fontId="5" fillId="17" borderId="44" xfId="0" applyNumberFormat="1" applyFont="1" applyFill="1" applyBorder="1" applyAlignment="1">
      <alignment horizontal="center" vertical="center"/>
    </xf>
    <xf numFmtId="166" fontId="0" fillId="17" borderId="16" xfId="0" applyNumberForma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center" vertical="center" textRotation="90"/>
    </xf>
    <xf numFmtId="0" fontId="0" fillId="0" borderId="29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4" xfId="0" applyBorder="1" applyAlignment="1">
      <alignment horizontal="center" vertical="center" textRotation="90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5" xfId="0" applyBorder="1" applyAlignment="1">
      <alignment horizontal="center" vertical="center" textRotation="90"/>
    </xf>
    <xf numFmtId="0" fontId="0" fillId="0" borderId="10" xfId="0" applyBorder="1" applyAlignment="1">
      <alignment vertical="center"/>
    </xf>
    <xf numFmtId="0" fontId="0" fillId="0" borderId="60" xfId="0" applyBorder="1" applyAlignment="1">
      <alignment vertical="center"/>
    </xf>
    <xf numFmtId="166" fontId="5" fillId="4" borderId="34" xfId="0" applyNumberFormat="1" applyFont="1" applyFill="1" applyBorder="1" applyAlignment="1">
      <alignment horizontal="center" vertical="center"/>
    </xf>
    <xf numFmtId="166" fontId="0" fillId="4" borderId="35" xfId="0" applyNumberFormat="1" applyFill="1" applyBorder="1" applyAlignment="1">
      <alignment horizontal="center" vertical="center"/>
    </xf>
    <xf numFmtId="166" fontId="0" fillId="4" borderId="36" xfId="0" applyNumberFormat="1" applyFill="1" applyBorder="1" applyAlignment="1">
      <alignment horizontal="center" vertical="center"/>
    </xf>
    <xf numFmtId="9" fontId="0" fillId="12" borderId="42" xfId="0" applyNumberFormat="1" applyFill="1" applyBorder="1" applyAlignment="1">
      <alignment horizontal="center" vertical="center"/>
    </xf>
    <xf numFmtId="166" fontId="5" fillId="3" borderId="24" xfId="0" applyNumberFormat="1" applyFont="1" applyFill="1" applyBorder="1" applyAlignment="1">
      <alignment horizontal="center" vertical="center"/>
    </xf>
    <xf numFmtId="166" fontId="5" fillId="0" borderId="68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6" fontId="0" fillId="0" borderId="43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 textRotation="92"/>
    </xf>
    <xf numFmtId="166" fontId="0" fillId="0" borderId="24" xfId="0" applyNumberFormat="1" applyBorder="1" applyAlignment="1">
      <alignment horizontal="center" vertical="center" textRotation="92"/>
    </xf>
    <xf numFmtId="166" fontId="0" fillId="0" borderId="39" xfId="0" applyNumberFormat="1" applyBorder="1" applyAlignment="1">
      <alignment horizontal="center" vertical="center" textRotation="92"/>
    </xf>
    <xf numFmtId="166" fontId="0" fillId="0" borderId="5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5" fillId="0" borderId="4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62" xfId="0" applyFill="1" applyBorder="1" applyAlignment="1">
      <alignment horizontal="left" vertical="center"/>
    </xf>
    <xf numFmtId="166" fontId="5" fillId="0" borderId="41" xfId="0" applyNumberFormat="1" applyFont="1" applyFill="1" applyBorder="1" applyAlignment="1">
      <alignment horizontal="center" vertical="center" textRotation="90"/>
    </xf>
    <xf numFmtId="0" fontId="0" fillId="0" borderId="5" xfId="0" applyFill="1" applyBorder="1" applyAlignment="1">
      <alignment horizontal="center" vertical="center" textRotation="90"/>
    </xf>
    <xf numFmtId="0" fontId="0" fillId="0" borderId="6" xfId="0" applyFill="1" applyBorder="1" applyAlignment="1">
      <alignment horizontal="center" vertical="center" textRotation="90"/>
    </xf>
    <xf numFmtId="166" fontId="0" fillId="0" borderId="63" xfId="0" applyNumberFormat="1" applyFill="1" applyBorder="1" applyAlignment="1">
      <alignment horizontal="center" vertical="center"/>
    </xf>
    <xf numFmtId="166" fontId="0" fillId="0" borderId="64" xfId="0" applyNumberFormat="1" applyFill="1" applyBorder="1" applyAlignment="1">
      <alignment horizontal="center" vertical="center"/>
    </xf>
    <xf numFmtId="166" fontId="0" fillId="0" borderId="65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1" fillId="0" borderId="0" xfId="0" applyFont="1" applyAlignment="1">
      <alignment horizontal="justify" vertical="top"/>
    </xf>
    <xf numFmtId="0" fontId="16" fillId="0" borderId="0" xfId="0" applyFont="1" applyAlignment="1">
      <alignment horizontal="center"/>
    </xf>
    <xf numFmtId="0" fontId="8" fillId="0" borderId="22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2" fillId="0" borderId="22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/>
    </xf>
    <xf numFmtId="0" fontId="20" fillId="0" borderId="0" xfId="0" applyFont="1" applyAlignment="1">
      <alignment horizontal="center"/>
    </xf>
    <xf numFmtId="0" fontId="5" fillId="0" borderId="56" xfId="0" applyFont="1" applyBorder="1" applyAlignment="1">
      <alignment horizontal="center" shrinkToFit="1"/>
    </xf>
    <xf numFmtId="0" fontId="0" fillId="0" borderId="56" xfId="0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0" fillId="0" borderId="20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164" fontId="26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5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11" fillId="0" borderId="0" xfId="0" applyFont="1" applyAlignment="1"/>
    <xf numFmtId="0" fontId="2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right"/>
    </xf>
    <xf numFmtId="0" fontId="10" fillId="0" borderId="70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3" fillId="18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69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0" fillId="0" borderId="72" xfId="0" applyBorder="1" applyAlignment="1">
      <alignment horizontal="center" shrinkToFit="1"/>
    </xf>
    <xf numFmtId="0" fontId="22" fillId="0" borderId="0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0" xfId="0" applyBorder="1" applyAlignment="1"/>
    <xf numFmtId="0" fontId="0" fillId="0" borderId="21" xfId="0" applyBorder="1" applyAlignment="1"/>
    <xf numFmtId="2" fontId="4" fillId="0" borderId="22" xfId="0" applyNumberFormat="1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left" vertical="center"/>
    </xf>
    <xf numFmtId="2" fontId="4" fillId="0" borderId="21" xfId="0" applyNumberFormat="1" applyFont="1" applyFill="1" applyBorder="1" applyAlignment="1">
      <alignment horizontal="left" vertical="center"/>
    </xf>
    <xf numFmtId="2" fontId="4" fillId="0" borderId="22" xfId="0" applyNumberFormat="1" applyFont="1" applyFill="1" applyBorder="1" applyAlignment="1">
      <alignment horizontal="center" vertical="justify" wrapText="1"/>
    </xf>
    <xf numFmtId="2" fontId="4" fillId="0" borderId="21" xfId="0" applyNumberFormat="1" applyFont="1" applyFill="1" applyBorder="1" applyAlignment="1">
      <alignment horizontal="center" vertical="justify" wrapText="1"/>
    </xf>
    <xf numFmtId="2" fontId="4" fillId="0" borderId="22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0" fontId="19" fillId="0" borderId="72" xfId="0" applyFont="1" applyBorder="1" applyAlignment="1">
      <alignment horizontal="center"/>
    </xf>
    <xf numFmtId="0" fontId="0" fillId="0" borderId="70" xfId="0" applyBorder="1" applyAlignment="1"/>
    <xf numFmtId="0" fontId="0" fillId="0" borderId="71" xfId="0" applyBorder="1" applyAlignment="1"/>
    <xf numFmtId="0" fontId="5" fillId="0" borderId="1" xfId="0" applyFont="1" applyBorder="1" applyAlignment="1"/>
    <xf numFmtId="0" fontId="28" fillId="0" borderId="1" xfId="0" applyFont="1" applyBorder="1" applyAlignment="1"/>
    <xf numFmtId="0" fontId="28" fillId="0" borderId="24" xfId="0" applyFont="1" applyBorder="1" applyAlignment="1"/>
    <xf numFmtId="0" fontId="5" fillId="0" borderId="22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5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2" fillId="0" borderId="0" xfId="0" applyFont="1" applyAlignment="1">
      <alignment horizontal="justify" vertical="top"/>
    </xf>
    <xf numFmtId="0" fontId="32" fillId="0" borderId="0" xfId="0" applyFont="1" applyAlignment="1">
      <alignment horizontal="right"/>
    </xf>
    <xf numFmtId="0" fontId="19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7" xfId="0" applyBorder="1" applyAlignment="1">
      <alignment wrapText="1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7" xfId="0" applyBorder="1" applyAlignment="1">
      <alignment vertical="center"/>
    </xf>
    <xf numFmtId="0" fontId="19" fillId="0" borderId="72" xfId="0" applyFont="1" applyBorder="1" applyAlignment="1">
      <alignment horizontal="center" vertical="center"/>
    </xf>
    <xf numFmtId="2" fontId="4" fillId="0" borderId="22" xfId="0" applyNumberFormat="1" applyFont="1" applyFill="1" applyBorder="1" applyAlignment="1">
      <alignment horizontal="justify" vertical="justify" wrapText="1"/>
    </xf>
    <xf numFmtId="2" fontId="4" fillId="0" borderId="21" xfId="0" applyNumberFormat="1" applyFont="1" applyFill="1" applyBorder="1" applyAlignment="1">
      <alignment horizontal="justify" vertical="justify" wrapText="1"/>
    </xf>
    <xf numFmtId="2" fontId="0" fillId="0" borderId="0" xfId="0" applyNumberForma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3" borderId="34" xfId="0" applyFill="1" applyBorder="1" applyAlignment="1">
      <alignment horizontal="center"/>
    </xf>
    <xf numFmtId="0" fontId="0" fillId="23" borderId="36" xfId="0" applyFill="1" applyBorder="1" applyAlignment="1">
      <alignment horizontal="center"/>
    </xf>
    <xf numFmtId="0" fontId="1" fillId="26" borderId="34" xfId="0" applyFont="1" applyFill="1" applyBorder="1" applyAlignment="1">
      <alignment horizontal="center"/>
    </xf>
    <xf numFmtId="0" fontId="0" fillId="26" borderId="36" xfId="0" applyFill="1" applyBorder="1" applyAlignment="1">
      <alignment horizontal="center"/>
    </xf>
    <xf numFmtId="0" fontId="0" fillId="21" borderId="34" xfId="0" applyFill="1" applyBorder="1" applyAlignment="1">
      <alignment horizontal="center"/>
    </xf>
    <xf numFmtId="0" fontId="0" fillId="21" borderId="36" xfId="0" applyFill="1" applyBorder="1" applyAlignment="1">
      <alignment horizontal="center"/>
    </xf>
    <xf numFmtId="0" fontId="1" fillId="29" borderId="34" xfId="0" applyFont="1" applyFill="1" applyBorder="1" applyAlignment="1">
      <alignment horizontal="center"/>
    </xf>
    <xf numFmtId="0" fontId="0" fillId="29" borderId="36" xfId="0" applyFill="1" applyBorder="1" applyAlignment="1">
      <alignment horizontal="center"/>
    </xf>
    <xf numFmtId="0" fontId="1" fillId="27" borderId="34" xfId="0" applyFont="1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0" borderId="34" xfId="0" applyFill="1" applyBorder="1" applyAlignment="1">
      <alignment horizontal="justify" vertical="justify" wrapText="1"/>
    </xf>
    <xf numFmtId="0" fontId="0" fillId="20" borderId="36" xfId="0" applyFill="1" applyBorder="1" applyAlignment="1">
      <alignment horizontal="justify" vertical="justify" wrapText="1"/>
    </xf>
    <xf numFmtId="0" fontId="0" fillId="23" borderId="17" xfId="0" applyFill="1" applyBorder="1" applyAlignment="1">
      <alignment horizontal="center"/>
    </xf>
    <xf numFmtId="0" fontId="0" fillId="23" borderId="5" xfId="0" applyFill="1" applyBorder="1" applyAlignment="1">
      <alignment horizontal="center"/>
    </xf>
    <xf numFmtId="0" fontId="0" fillId="23" borderId="2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0" fontId="0" fillId="21" borderId="5" xfId="0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20" borderId="17" xfId="0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7" borderId="17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2" xfId="0" applyFill="1" applyBorder="1" applyAlignment="1">
      <alignment horizontal="center"/>
    </xf>
    <xf numFmtId="0" fontId="0" fillId="29" borderId="17" xfId="0" applyFill="1" applyBorder="1" applyAlignment="1">
      <alignment horizontal="center"/>
    </xf>
    <xf numFmtId="0" fontId="0" fillId="29" borderId="5" xfId="0" applyFill="1" applyBorder="1" applyAlignment="1">
      <alignment horizontal="center"/>
    </xf>
    <xf numFmtId="0" fontId="0" fillId="29" borderId="2" xfId="0" applyFill="1" applyBorder="1" applyAlignment="1">
      <alignment horizontal="center"/>
    </xf>
    <xf numFmtId="0" fontId="1" fillId="28" borderId="34" xfId="0" applyFont="1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1" fillId="30" borderId="34" xfId="0" applyFont="1" applyFill="1" applyBorder="1" applyAlignment="1">
      <alignment horizontal="center"/>
    </xf>
    <xf numFmtId="0" fontId="0" fillId="30" borderId="36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8.5470085470085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82051282051282E-3"/>
                  <c:y val="2.56410256410257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558086560364445E-3"/>
                  <c:y val="-1.5384615384615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'PTC 2011'!$B$6:$B$14</c:f>
              <c:strCache>
                <c:ptCount val="9"/>
                <c:pt idx="0">
                  <c:v>PTC ITE</c:v>
                </c:pt>
                <c:pt idx="1">
                  <c:v>PTC IPM</c:v>
                </c:pt>
                <c:pt idx="2">
                  <c:v>PTC ITE</c:v>
                </c:pt>
                <c:pt idx="3">
                  <c:v>PTC IPM </c:v>
                </c:pt>
                <c:pt idx="4">
                  <c:v>PTC IME</c:v>
                </c:pt>
                <c:pt idx="5">
                  <c:v>PTC ITE </c:v>
                </c:pt>
                <c:pt idx="6">
                  <c:v>PTC IME</c:v>
                </c:pt>
                <c:pt idx="7">
                  <c:v>PTC ITE</c:v>
                </c:pt>
                <c:pt idx="8">
                  <c:v>PTC IPL</c:v>
                </c:pt>
              </c:strCache>
            </c:strRef>
          </c:cat>
          <c:val>
            <c:numRef>
              <c:f>'PTC 2011'!$C$6:$C$14</c:f>
              <c:numCache>
                <c:formatCode>0.00</c:formatCode>
                <c:ptCount val="9"/>
                <c:pt idx="0">
                  <c:v>8.56</c:v>
                </c:pt>
                <c:pt idx="1">
                  <c:v>8.76</c:v>
                </c:pt>
                <c:pt idx="2">
                  <c:v>8.82</c:v>
                </c:pt>
                <c:pt idx="3">
                  <c:v>8.6199999999999992</c:v>
                </c:pt>
                <c:pt idx="4">
                  <c:v>8.39</c:v>
                </c:pt>
                <c:pt idx="5">
                  <c:v>8.8800000000000008</c:v>
                </c:pt>
                <c:pt idx="6">
                  <c:v>9.35</c:v>
                </c:pt>
                <c:pt idx="7">
                  <c:v>8.1300000000000008</c:v>
                </c:pt>
                <c:pt idx="8">
                  <c:v>9.19</c:v>
                </c:pt>
              </c:numCache>
            </c:numRef>
          </c:val>
        </c:ser>
        <c:ser>
          <c:idx val="1"/>
          <c:order val="1"/>
          <c:tx>
            <c:strRef>
              <c:f>'PTC 2011'!$B$6:$B$14</c:f>
              <c:strCache>
                <c:ptCount val="1"/>
                <c:pt idx="0">
                  <c:v>PTC ITE PTC IPM PTC ITE PTC IPM  PTC IME PTC ITE  PTC IME PTC ITE PTC IPL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5470085470085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8082255663372459E-3"/>
                  <c:y val="7.6923076923077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'PTC 2011'!$D$6:$D$14</c:f>
              <c:numCache>
                <c:formatCode>General</c:formatCode>
                <c:ptCount val="9"/>
                <c:pt idx="0">
                  <c:v>8.83</c:v>
                </c:pt>
                <c:pt idx="1">
                  <c:v>8.85</c:v>
                </c:pt>
                <c:pt idx="2">
                  <c:v>8.8000000000000007</c:v>
                </c:pt>
                <c:pt idx="3">
                  <c:v>8.82</c:v>
                </c:pt>
                <c:pt idx="4">
                  <c:v>8.8699999999999992</c:v>
                </c:pt>
                <c:pt idx="5">
                  <c:v>8.83</c:v>
                </c:pt>
                <c:pt idx="6">
                  <c:v>9.6300000000000008</c:v>
                </c:pt>
                <c:pt idx="7">
                  <c:v>8.8800000000000008</c:v>
                </c:pt>
                <c:pt idx="8">
                  <c:v>9.07</c:v>
                </c:pt>
              </c:numCache>
            </c:numRef>
          </c:val>
        </c:ser>
        <c:ser>
          <c:idx val="2"/>
          <c:order val="2"/>
          <c:tx>
            <c:strRef>
              <c:f>'PTC 2011'!$B$6:$B$15</c:f>
              <c:strCache>
                <c:ptCount val="1"/>
                <c:pt idx="0">
                  <c:v>PTC ITE PTC IPM PTC ITE PTC IPM  PTC IME PTC ITE  PTC IME PTC ITE PTC IPL PTC ITE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372057706909705E-3"/>
                  <c:y val="6.1538461538461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0744115413819567E-3"/>
                  <c:y val="7.179487179487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6.9230769230769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7.6923076923076927E-2"/>
                </c:manualLayout>
              </c:layout>
              <c:spPr/>
              <c:txPr>
                <a:bodyPr/>
                <a:lstStyle/>
                <a:p>
                  <a:pPr>
                    <a:defRPr sz="1100"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0372057706909705E-3"/>
                  <c:y val="8.7179487179487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5558086560364445E-3"/>
                  <c:y val="0.110256410256410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8.461538461538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0.102564102564102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5558086560364445E-3"/>
                  <c:y val="0.102564102564102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'PTC 2011'!$E$6:$E$15</c:f>
              <c:numCache>
                <c:formatCode>General</c:formatCode>
                <c:ptCount val="10"/>
                <c:pt idx="0">
                  <c:v>8.85</c:v>
                </c:pt>
                <c:pt idx="1">
                  <c:v>8.76</c:v>
                </c:pt>
                <c:pt idx="2">
                  <c:v>8.74</c:v>
                </c:pt>
                <c:pt idx="3">
                  <c:v>8.7899999999999991</c:v>
                </c:pt>
                <c:pt idx="4">
                  <c:v>8.81</c:v>
                </c:pt>
                <c:pt idx="5">
                  <c:v>8.8800000000000008</c:v>
                </c:pt>
                <c:pt idx="6">
                  <c:v>9.5399999999999991</c:v>
                </c:pt>
                <c:pt idx="7">
                  <c:v>8.84</c:v>
                </c:pt>
                <c:pt idx="8">
                  <c:v>9.09</c:v>
                </c:pt>
                <c:pt idx="9">
                  <c:v>8.2100000000000009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719424"/>
        <c:axId val="141720960"/>
        <c:axId val="0"/>
      </c:bar3DChart>
      <c:catAx>
        <c:axId val="1417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1720960"/>
        <c:crosses val="autoZero"/>
        <c:auto val="1"/>
        <c:lblAlgn val="ctr"/>
        <c:lblOffset val="100"/>
        <c:noMultiLvlLbl val="0"/>
      </c:catAx>
      <c:valAx>
        <c:axId val="14172096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1719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299313" l="0.70866141732283583" r="0.70866141732283583" t="0.74803149606299313" header="0.31496062992126073" footer="0.314960629921260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'GRAFICO_PA01-02 2011'!$A$7:$A$31</c:f>
              <c:numCache>
                <c:formatCode>General</c:formatCode>
                <c:ptCount val="25"/>
                <c:pt idx="0">
                  <c:v>0</c:v>
                </c:pt>
                <c:pt idx="7">
                  <c:v>0</c:v>
                </c:pt>
                <c:pt idx="12">
                  <c:v>0</c:v>
                </c:pt>
                <c:pt idx="14">
                  <c:v>0</c:v>
                </c:pt>
                <c:pt idx="18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'GRAFICO_PA01-02 2011'!$B$7:$B$31</c:f>
              <c:numCache>
                <c:formatCode>General</c:formatCode>
                <c:ptCount val="25"/>
                <c:pt idx="0">
                  <c:v>8.8699999999999992</c:v>
                </c:pt>
                <c:pt idx="1">
                  <c:v>8.73</c:v>
                </c:pt>
                <c:pt idx="2">
                  <c:v>8.0500000000000007</c:v>
                </c:pt>
                <c:pt idx="3">
                  <c:v>6.6</c:v>
                </c:pt>
                <c:pt idx="4">
                  <c:v>5.98</c:v>
                </c:pt>
                <c:pt idx="5">
                  <c:v>8.1</c:v>
                </c:pt>
                <c:pt idx="6">
                  <c:v>0</c:v>
                </c:pt>
                <c:pt idx="7">
                  <c:v>8.83</c:v>
                </c:pt>
                <c:pt idx="8">
                  <c:v>7.32</c:v>
                </c:pt>
                <c:pt idx="9">
                  <c:v>9.27</c:v>
                </c:pt>
                <c:pt idx="10">
                  <c:v>8.09</c:v>
                </c:pt>
                <c:pt idx="11">
                  <c:v>8.17</c:v>
                </c:pt>
                <c:pt idx="12">
                  <c:v>8.09</c:v>
                </c:pt>
                <c:pt idx="13">
                  <c:v>7.59</c:v>
                </c:pt>
                <c:pt idx="14">
                  <c:v>5.93</c:v>
                </c:pt>
                <c:pt idx="15">
                  <c:v>6.88</c:v>
                </c:pt>
                <c:pt idx="18">
                  <c:v>7.76</c:v>
                </c:pt>
                <c:pt idx="19">
                  <c:v>7.89</c:v>
                </c:pt>
                <c:pt idx="20">
                  <c:v>7.78</c:v>
                </c:pt>
                <c:pt idx="21">
                  <c:v>9.27</c:v>
                </c:pt>
                <c:pt idx="22">
                  <c:v>9.0500000000000007</c:v>
                </c:pt>
                <c:pt idx="23">
                  <c:v>9.24</c:v>
                </c:pt>
                <c:pt idx="24">
                  <c:v>9.33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165248"/>
        <c:axId val="156166784"/>
      </c:barChart>
      <c:catAx>
        <c:axId val="156165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6166784"/>
        <c:crosses val="autoZero"/>
        <c:auto val="1"/>
        <c:lblAlgn val="ctr"/>
        <c:lblOffset val="100"/>
        <c:noMultiLvlLbl val="0"/>
      </c:catAx>
      <c:valAx>
        <c:axId val="156166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16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rgbClr val="A50021"/>
              </a:solidFill>
            </c:spPr>
          </c:dPt>
          <c:dPt>
            <c:idx val="19"/>
            <c:invertIfNegative val="0"/>
            <c:bubble3D val="0"/>
            <c:spPr>
              <a:solidFill>
                <a:srgbClr val="A50021"/>
              </a:solidFill>
            </c:spPr>
          </c:dPt>
          <c:dPt>
            <c:idx val="20"/>
            <c:invertIfNegative val="0"/>
            <c:bubble3D val="0"/>
            <c:spPr>
              <a:solidFill>
                <a:srgbClr val="A50021"/>
              </a:solidFill>
            </c:spPr>
          </c:dPt>
          <c:dPt>
            <c:idx val="21"/>
            <c:invertIfNegative val="0"/>
            <c:bubble3D val="0"/>
            <c:spPr>
              <a:solidFill>
                <a:srgbClr val="A50021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'GRAFICO_PA01-02 2011'!$A$7:$A$31</c:f>
              <c:strCache>
                <c:ptCount val="22"/>
                <c:pt idx="0">
                  <c:v>TELEMATICA</c:v>
                </c:pt>
                <c:pt idx="7">
                  <c:v>PYMES</c:v>
                </c:pt>
                <c:pt idx="12">
                  <c:v>D. HUMANO</c:v>
                </c:pt>
                <c:pt idx="14">
                  <c:v>METALURGICA</c:v>
                </c:pt>
                <c:pt idx="18">
                  <c:v>PLASTICOS</c:v>
                </c:pt>
                <c:pt idx="21">
                  <c:v>INGLES</c:v>
                </c:pt>
              </c:strCache>
            </c:strRef>
          </c:cat>
          <c:val>
            <c:numRef>
              <c:f>'GRAFICO_PA01-02 2011'!$C$7:$C$31</c:f>
              <c:numCache>
                <c:formatCode>General</c:formatCode>
                <c:ptCount val="25"/>
                <c:pt idx="1">
                  <c:v>8.84</c:v>
                </c:pt>
                <c:pt idx="2">
                  <c:v>8.17</c:v>
                </c:pt>
                <c:pt idx="3">
                  <c:v>6.79</c:v>
                </c:pt>
                <c:pt idx="5">
                  <c:v>7.97</c:v>
                </c:pt>
                <c:pt idx="6">
                  <c:v>0</c:v>
                </c:pt>
                <c:pt idx="7">
                  <c:v>8.8000000000000007</c:v>
                </c:pt>
                <c:pt idx="8">
                  <c:v>7.38</c:v>
                </c:pt>
                <c:pt idx="9">
                  <c:v>9.57</c:v>
                </c:pt>
                <c:pt idx="10">
                  <c:v>8.1199999999999992</c:v>
                </c:pt>
                <c:pt idx="11">
                  <c:v>7.81</c:v>
                </c:pt>
                <c:pt idx="12">
                  <c:v>8.4600000000000009</c:v>
                </c:pt>
                <c:pt idx="13">
                  <c:v>7.75</c:v>
                </c:pt>
                <c:pt idx="14">
                  <c:v>8.02</c:v>
                </c:pt>
                <c:pt idx="15">
                  <c:v>7.31</c:v>
                </c:pt>
                <c:pt idx="18">
                  <c:v>8.17</c:v>
                </c:pt>
                <c:pt idx="19">
                  <c:v>8.0299999999999994</c:v>
                </c:pt>
                <c:pt idx="20">
                  <c:v>6.77</c:v>
                </c:pt>
                <c:pt idx="21">
                  <c:v>9.51</c:v>
                </c:pt>
                <c:pt idx="22">
                  <c:v>8.34</c:v>
                </c:pt>
                <c:pt idx="23">
                  <c:v>8.5399999999999991</c:v>
                </c:pt>
                <c:pt idx="24">
                  <c:v>9.5299999999999994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207360"/>
        <c:axId val="156213248"/>
      </c:barChart>
      <c:catAx>
        <c:axId val="156207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6213248"/>
        <c:crosses val="autoZero"/>
        <c:auto val="1"/>
        <c:lblAlgn val="ctr"/>
        <c:lblOffset val="100"/>
        <c:noMultiLvlLbl val="0"/>
      </c:catAx>
      <c:valAx>
        <c:axId val="1562132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20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'GRAFICO 03 2011'!$D$6</c:f>
              <c:strCache>
                <c:ptCount val="1"/>
                <c:pt idx="0">
                  <c:v>03_11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rgbClr val="82794A"/>
              </a:solidFill>
            </c:spPr>
          </c:dPt>
          <c:dPt>
            <c:idx val="19"/>
            <c:invertIfNegative val="0"/>
            <c:bubble3D val="0"/>
            <c:spPr>
              <a:solidFill>
                <a:srgbClr val="82794A"/>
              </a:solidFill>
            </c:spPr>
          </c:dPt>
          <c:dPt>
            <c:idx val="20"/>
            <c:invertIfNegative val="0"/>
            <c:bubble3D val="0"/>
            <c:spPr>
              <a:solidFill>
                <a:srgbClr val="82794A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'GRAFICO 03 2011'!$D$7:$D$31</c:f>
              <c:numCache>
                <c:formatCode>General</c:formatCode>
                <c:ptCount val="25"/>
                <c:pt idx="0">
                  <c:v>0</c:v>
                </c:pt>
                <c:pt idx="1">
                  <c:v>9.1300000000000008</c:v>
                </c:pt>
                <c:pt idx="2">
                  <c:v>0</c:v>
                </c:pt>
                <c:pt idx="3">
                  <c:v>7.24</c:v>
                </c:pt>
                <c:pt idx="4">
                  <c:v>0</c:v>
                </c:pt>
                <c:pt idx="5">
                  <c:v>0</c:v>
                </c:pt>
                <c:pt idx="6">
                  <c:v>8.31</c:v>
                </c:pt>
                <c:pt idx="7">
                  <c:v>8.82</c:v>
                </c:pt>
                <c:pt idx="8">
                  <c:v>0</c:v>
                </c:pt>
                <c:pt idx="9">
                  <c:v>9.65</c:v>
                </c:pt>
                <c:pt idx="10">
                  <c:v>0</c:v>
                </c:pt>
                <c:pt idx="11">
                  <c:v>7.68</c:v>
                </c:pt>
                <c:pt idx="12">
                  <c:v>8.4600000000000009</c:v>
                </c:pt>
                <c:pt idx="13">
                  <c:v>8.39</c:v>
                </c:pt>
                <c:pt idx="14">
                  <c:v>0</c:v>
                </c:pt>
                <c:pt idx="15">
                  <c:v>0</c:v>
                </c:pt>
                <c:pt idx="16">
                  <c:v>6.45</c:v>
                </c:pt>
                <c:pt idx="17">
                  <c:v>7.54</c:v>
                </c:pt>
                <c:pt idx="18">
                  <c:v>8.15</c:v>
                </c:pt>
                <c:pt idx="19">
                  <c:v>8.3800000000000008</c:v>
                </c:pt>
                <c:pt idx="20">
                  <c:v>7.34</c:v>
                </c:pt>
                <c:pt idx="21">
                  <c:v>9.43</c:v>
                </c:pt>
                <c:pt idx="22">
                  <c:v>8.7100000000000009</c:v>
                </c:pt>
                <c:pt idx="23">
                  <c:v>9.1</c:v>
                </c:pt>
                <c:pt idx="24">
                  <c:v>9.56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253568"/>
        <c:axId val="156255360"/>
      </c:barChart>
      <c:catAx>
        <c:axId val="156253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6255360"/>
        <c:crosses val="autoZero"/>
        <c:auto val="1"/>
        <c:lblAlgn val="ctr"/>
        <c:lblOffset val="100"/>
        <c:noMultiLvlLbl val="0"/>
      </c:catAx>
      <c:valAx>
        <c:axId val="156255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253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12</xdr:row>
      <xdr:rowOff>95250</xdr:rowOff>
    </xdr:from>
    <xdr:to>
      <xdr:col>12</xdr:col>
      <xdr:colOff>161925</xdr:colOff>
      <xdr:row>19</xdr:row>
      <xdr:rowOff>66675</xdr:rowOff>
    </xdr:to>
    <xdr:sp macro="" textlink="">
      <xdr:nvSpPr>
        <xdr:cNvPr id="2" name="1 Rectángulo"/>
        <xdr:cNvSpPr/>
      </xdr:nvSpPr>
      <xdr:spPr bwMode="auto">
        <a:xfrm>
          <a:off x="8343900" y="2133600"/>
          <a:ext cx="2333625" cy="11049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MX" sz="1100"/>
            <a:t>Promedio</a:t>
          </a:r>
          <a:r>
            <a:rPr lang="es-MX" sz="1100" baseline="0"/>
            <a:t> </a:t>
          </a:r>
        </a:p>
        <a:p>
          <a:pPr algn="ctr"/>
          <a:r>
            <a:rPr lang="es-MX" sz="1100" baseline="0"/>
            <a:t>enero_abril  01_11:8.74</a:t>
          </a:r>
        </a:p>
        <a:p>
          <a:pPr algn="ctr"/>
          <a:r>
            <a:rPr lang="es-MX" sz="1100" baseline="0"/>
            <a:t>mayo_agosto02_11:8.95</a:t>
          </a:r>
        </a:p>
        <a:p>
          <a:pPr algn="ctr"/>
          <a:r>
            <a:rPr lang="es-MX" sz="1100" baseline="0"/>
            <a:t>sept_diciembre_11:8.851</a:t>
          </a:r>
        </a:p>
        <a:p>
          <a:pPr algn="ctr"/>
          <a:endParaRPr lang="es-MX" sz="1100" baseline="0"/>
        </a:p>
      </xdr:txBody>
    </xdr:sp>
    <xdr:clientData/>
  </xdr:twoCellAnchor>
  <xdr:twoCellAnchor editAs="absolute">
    <xdr:from>
      <xdr:col>2</xdr:col>
      <xdr:colOff>495300</xdr:colOff>
      <xdr:row>21</xdr:row>
      <xdr:rowOff>19050</xdr:rowOff>
    </xdr:from>
    <xdr:to>
      <xdr:col>12</xdr:col>
      <xdr:colOff>609600</xdr:colOff>
      <xdr:row>59</xdr:row>
      <xdr:rowOff>152400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15</xdr:row>
      <xdr:rowOff>114300</xdr:rowOff>
    </xdr:from>
    <xdr:to>
      <xdr:col>9</xdr:col>
      <xdr:colOff>466725</xdr:colOff>
      <xdr:row>16</xdr:row>
      <xdr:rowOff>66675</xdr:rowOff>
    </xdr:to>
    <xdr:sp macro="" textlink="">
      <xdr:nvSpPr>
        <xdr:cNvPr id="4" name="3 Rectángulo"/>
        <xdr:cNvSpPr/>
      </xdr:nvSpPr>
      <xdr:spPr bwMode="auto">
        <a:xfrm>
          <a:off x="8505825" y="2638425"/>
          <a:ext cx="190500" cy="114300"/>
        </a:xfrm>
        <a:prstGeom prst="rect">
          <a:avLst/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  <xdr:twoCellAnchor>
    <xdr:from>
      <xdr:col>9</xdr:col>
      <xdr:colOff>285750</xdr:colOff>
      <xdr:row>14</xdr:row>
      <xdr:rowOff>76200</xdr:rowOff>
    </xdr:from>
    <xdr:to>
      <xdr:col>9</xdr:col>
      <xdr:colOff>476250</xdr:colOff>
      <xdr:row>15</xdr:row>
      <xdr:rowOff>28575</xdr:rowOff>
    </xdr:to>
    <xdr:sp macro="" textlink="">
      <xdr:nvSpPr>
        <xdr:cNvPr id="5" name="4 Rectángulo"/>
        <xdr:cNvSpPr/>
      </xdr:nvSpPr>
      <xdr:spPr bwMode="auto">
        <a:xfrm>
          <a:off x="8515350" y="2438400"/>
          <a:ext cx="190500" cy="114300"/>
        </a:xfrm>
        <a:prstGeom prst="rect">
          <a:avLst/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  <xdr:twoCellAnchor>
    <xdr:from>
      <xdr:col>9</xdr:col>
      <xdr:colOff>285750</xdr:colOff>
      <xdr:row>16</xdr:row>
      <xdr:rowOff>133350</xdr:rowOff>
    </xdr:from>
    <xdr:to>
      <xdr:col>9</xdr:col>
      <xdr:colOff>476250</xdr:colOff>
      <xdr:row>17</xdr:row>
      <xdr:rowOff>85725</xdr:rowOff>
    </xdr:to>
    <xdr:sp macro="" textlink="">
      <xdr:nvSpPr>
        <xdr:cNvPr id="6" name="5 Rectángulo"/>
        <xdr:cNvSpPr/>
      </xdr:nvSpPr>
      <xdr:spPr bwMode="auto">
        <a:xfrm>
          <a:off x="8515350" y="2819400"/>
          <a:ext cx="190500" cy="114300"/>
        </a:xfrm>
        <a:prstGeom prst="rect">
          <a:avLst/>
        </a:prstGeom>
        <a:solidFill>
          <a:schemeClr val="accent3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7</xdr:row>
      <xdr:rowOff>19050</xdr:rowOff>
    </xdr:from>
    <xdr:to>
      <xdr:col>15</xdr:col>
      <xdr:colOff>428625</xdr:colOff>
      <xdr:row>32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676275</xdr:colOff>
      <xdr:row>27</xdr:row>
      <xdr:rowOff>133350</xdr:rowOff>
    </xdr:from>
    <xdr:to>
      <xdr:col>15</xdr:col>
      <xdr:colOff>742950</xdr:colOff>
      <xdr:row>28</xdr:row>
      <xdr:rowOff>28575</xdr:rowOff>
    </xdr:to>
    <xdr:cxnSp macro="">
      <xdr:nvCxnSpPr>
        <xdr:cNvPr id="3" name="2 Conector angular"/>
        <xdr:cNvCxnSpPr>
          <a:cxnSpLocks noChangeShapeType="1"/>
        </xdr:cNvCxnSpPr>
      </xdr:nvCxnSpPr>
      <xdr:spPr bwMode="auto">
        <a:xfrm>
          <a:off x="10582275" y="4505325"/>
          <a:ext cx="1590675" cy="571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14</xdr:col>
      <xdr:colOff>0</xdr:colOff>
      <xdr:row>23</xdr:row>
      <xdr:rowOff>57150</xdr:rowOff>
    </xdr:from>
    <xdr:to>
      <xdr:col>15</xdr:col>
      <xdr:colOff>742950</xdr:colOff>
      <xdr:row>24</xdr:row>
      <xdr:rowOff>142875</xdr:rowOff>
    </xdr:to>
    <xdr:cxnSp macro="">
      <xdr:nvCxnSpPr>
        <xdr:cNvPr id="4" name="4 Conector angular"/>
        <xdr:cNvCxnSpPr>
          <a:cxnSpLocks noChangeShapeType="1"/>
        </xdr:cNvCxnSpPr>
      </xdr:nvCxnSpPr>
      <xdr:spPr bwMode="auto">
        <a:xfrm>
          <a:off x="10668000" y="3781425"/>
          <a:ext cx="150495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361950</xdr:colOff>
      <xdr:row>17</xdr:row>
      <xdr:rowOff>47625</xdr:rowOff>
    </xdr:from>
    <xdr:to>
      <xdr:col>15</xdr:col>
      <xdr:colOff>714375</xdr:colOff>
      <xdr:row>18</xdr:row>
      <xdr:rowOff>28575</xdr:rowOff>
    </xdr:to>
    <xdr:cxnSp macro="">
      <xdr:nvCxnSpPr>
        <xdr:cNvPr id="5" name="7 Conector angular"/>
        <xdr:cNvCxnSpPr>
          <a:cxnSpLocks noChangeShapeType="1"/>
        </xdr:cNvCxnSpPr>
      </xdr:nvCxnSpPr>
      <xdr:spPr bwMode="auto">
        <a:xfrm>
          <a:off x="10267950" y="2800350"/>
          <a:ext cx="1876425" cy="14287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12</xdr:col>
      <xdr:colOff>257175</xdr:colOff>
      <xdr:row>15</xdr:row>
      <xdr:rowOff>9525</xdr:rowOff>
    </xdr:from>
    <xdr:to>
      <xdr:col>15</xdr:col>
      <xdr:colOff>742950</xdr:colOff>
      <xdr:row>15</xdr:row>
      <xdr:rowOff>104775</xdr:rowOff>
    </xdr:to>
    <xdr:cxnSp macro="">
      <xdr:nvCxnSpPr>
        <xdr:cNvPr id="6" name="9 Conector angular"/>
        <xdr:cNvCxnSpPr>
          <a:cxnSpLocks noChangeShapeType="1"/>
        </xdr:cNvCxnSpPr>
      </xdr:nvCxnSpPr>
      <xdr:spPr bwMode="auto">
        <a:xfrm flipV="1">
          <a:off x="9401175" y="2438400"/>
          <a:ext cx="2771775" cy="952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495300</xdr:colOff>
      <xdr:row>12</xdr:row>
      <xdr:rowOff>28575</xdr:rowOff>
    </xdr:from>
    <xdr:to>
      <xdr:col>15</xdr:col>
      <xdr:colOff>752475</xdr:colOff>
      <xdr:row>13</xdr:row>
      <xdr:rowOff>66675</xdr:rowOff>
    </xdr:to>
    <xdr:cxnSp macro="">
      <xdr:nvCxnSpPr>
        <xdr:cNvPr id="7" name="11 Conector angular"/>
        <xdr:cNvCxnSpPr>
          <a:cxnSpLocks noChangeShapeType="1"/>
        </xdr:cNvCxnSpPr>
      </xdr:nvCxnSpPr>
      <xdr:spPr bwMode="auto">
        <a:xfrm flipV="1">
          <a:off x="10401300" y="1971675"/>
          <a:ext cx="1781175" cy="20002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14</xdr:col>
      <xdr:colOff>552450</xdr:colOff>
      <xdr:row>8</xdr:row>
      <xdr:rowOff>28575</xdr:rowOff>
    </xdr:from>
    <xdr:to>
      <xdr:col>15</xdr:col>
      <xdr:colOff>742950</xdr:colOff>
      <xdr:row>9</xdr:row>
      <xdr:rowOff>114300</xdr:rowOff>
    </xdr:to>
    <xdr:cxnSp macro="">
      <xdr:nvCxnSpPr>
        <xdr:cNvPr id="8" name="13 Conector angular"/>
        <xdr:cNvCxnSpPr>
          <a:cxnSpLocks noChangeShapeType="1"/>
        </xdr:cNvCxnSpPr>
      </xdr:nvCxnSpPr>
      <xdr:spPr bwMode="auto">
        <a:xfrm flipV="1">
          <a:off x="11220450" y="1323975"/>
          <a:ext cx="95250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4</xdr:col>
      <xdr:colOff>723900</xdr:colOff>
      <xdr:row>37</xdr:row>
      <xdr:rowOff>19050</xdr:rowOff>
    </xdr:from>
    <xdr:to>
      <xdr:col>15</xdr:col>
      <xdr:colOff>161925</xdr:colOff>
      <xdr:row>62</xdr:row>
      <xdr:rowOff>19050</xdr:rowOff>
    </xdr:to>
    <xdr:graphicFrame macro="">
      <xdr:nvGraphicFramePr>
        <xdr:cNvPr id="9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323850</xdr:colOff>
      <xdr:row>39</xdr:row>
      <xdr:rowOff>76200</xdr:rowOff>
    </xdr:from>
    <xdr:to>
      <xdr:col>15</xdr:col>
      <xdr:colOff>628650</xdr:colOff>
      <xdr:row>40</xdr:row>
      <xdr:rowOff>161925</xdr:rowOff>
    </xdr:to>
    <xdr:cxnSp macro="">
      <xdr:nvCxnSpPr>
        <xdr:cNvPr id="10" name="13 Conector angular"/>
        <xdr:cNvCxnSpPr>
          <a:cxnSpLocks noChangeShapeType="1"/>
        </xdr:cNvCxnSpPr>
      </xdr:nvCxnSpPr>
      <xdr:spPr bwMode="auto">
        <a:xfrm flipV="1">
          <a:off x="10991850" y="6391275"/>
          <a:ext cx="106680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504825</xdr:colOff>
      <xdr:row>42</xdr:row>
      <xdr:rowOff>133350</xdr:rowOff>
    </xdr:from>
    <xdr:to>
      <xdr:col>16</xdr:col>
      <xdr:colOff>0</xdr:colOff>
      <xdr:row>44</xdr:row>
      <xdr:rowOff>9525</xdr:rowOff>
    </xdr:to>
    <xdr:cxnSp macro="">
      <xdr:nvCxnSpPr>
        <xdr:cNvPr id="11" name="11 Conector angular"/>
        <xdr:cNvCxnSpPr>
          <a:cxnSpLocks noChangeShapeType="1"/>
        </xdr:cNvCxnSpPr>
      </xdr:nvCxnSpPr>
      <xdr:spPr bwMode="auto">
        <a:xfrm flipV="1">
          <a:off x="10410825" y="6934200"/>
          <a:ext cx="1781175" cy="20002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285750</xdr:colOff>
      <xdr:row>46</xdr:row>
      <xdr:rowOff>28575</xdr:rowOff>
    </xdr:from>
    <xdr:to>
      <xdr:col>15</xdr:col>
      <xdr:colOff>523875</xdr:colOff>
      <xdr:row>46</xdr:row>
      <xdr:rowOff>76200</xdr:rowOff>
    </xdr:to>
    <xdr:cxnSp macro="">
      <xdr:nvCxnSpPr>
        <xdr:cNvPr id="12" name="9 Conector angular"/>
        <xdr:cNvCxnSpPr>
          <a:cxnSpLocks noChangeShapeType="1"/>
        </xdr:cNvCxnSpPr>
      </xdr:nvCxnSpPr>
      <xdr:spPr bwMode="auto">
        <a:xfrm flipV="1">
          <a:off x="10191750" y="7477125"/>
          <a:ext cx="1762125" cy="4762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371475</xdr:colOff>
      <xdr:row>48</xdr:row>
      <xdr:rowOff>19050</xdr:rowOff>
    </xdr:from>
    <xdr:to>
      <xdr:col>15</xdr:col>
      <xdr:colOff>723900</xdr:colOff>
      <xdr:row>49</xdr:row>
      <xdr:rowOff>9525</xdr:rowOff>
    </xdr:to>
    <xdr:cxnSp macro="">
      <xdr:nvCxnSpPr>
        <xdr:cNvPr id="13" name="7 Conector angular"/>
        <xdr:cNvCxnSpPr>
          <a:cxnSpLocks noChangeShapeType="1"/>
        </xdr:cNvCxnSpPr>
      </xdr:nvCxnSpPr>
      <xdr:spPr bwMode="auto">
        <a:xfrm>
          <a:off x="10277475" y="7791450"/>
          <a:ext cx="1876425" cy="15240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14</xdr:col>
      <xdr:colOff>9525</xdr:colOff>
      <xdr:row>52</xdr:row>
      <xdr:rowOff>57150</xdr:rowOff>
    </xdr:from>
    <xdr:to>
      <xdr:col>15</xdr:col>
      <xdr:colOff>752475</xdr:colOff>
      <xdr:row>53</xdr:row>
      <xdr:rowOff>142875</xdr:rowOff>
    </xdr:to>
    <xdr:cxnSp macro="">
      <xdr:nvCxnSpPr>
        <xdr:cNvPr id="14" name="4 Conector angular"/>
        <xdr:cNvCxnSpPr>
          <a:cxnSpLocks noChangeShapeType="1"/>
        </xdr:cNvCxnSpPr>
      </xdr:nvCxnSpPr>
      <xdr:spPr bwMode="auto">
        <a:xfrm>
          <a:off x="10677525" y="8477250"/>
          <a:ext cx="150495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685800</xdr:colOff>
      <xdr:row>56</xdr:row>
      <xdr:rowOff>142875</xdr:rowOff>
    </xdr:from>
    <xdr:to>
      <xdr:col>15</xdr:col>
      <xdr:colOff>752475</xdr:colOff>
      <xdr:row>57</xdr:row>
      <xdr:rowOff>47625</xdr:rowOff>
    </xdr:to>
    <xdr:cxnSp macro="">
      <xdr:nvCxnSpPr>
        <xdr:cNvPr id="15" name="2 Conector angular"/>
        <xdr:cNvCxnSpPr>
          <a:cxnSpLocks noChangeShapeType="1"/>
        </xdr:cNvCxnSpPr>
      </xdr:nvCxnSpPr>
      <xdr:spPr bwMode="auto">
        <a:xfrm>
          <a:off x="10591800" y="9210675"/>
          <a:ext cx="1590675" cy="6667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5</xdr:row>
      <xdr:rowOff>9525</xdr:rowOff>
    </xdr:from>
    <xdr:to>
      <xdr:col>14</xdr:col>
      <xdr:colOff>438150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600075</xdr:colOff>
      <xdr:row>24</xdr:row>
      <xdr:rowOff>28575</xdr:rowOff>
    </xdr:from>
    <xdr:to>
      <xdr:col>14</xdr:col>
      <xdr:colOff>666750</xdr:colOff>
      <xdr:row>24</xdr:row>
      <xdr:rowOff>95250</xdr:rowOff>
    </xdr:to>
    <xdr:cxnSp macro="">
      <xdr:nvCxnSpPr>
        <xdr:cNvPr id="3" name="2 Conector angular"/>
        <xdr:cNvCxnSpPr>
          <a:cxnSpLocks noChangeShapeType="1"/>
        </xdr:cNvCxnSpPr>
      </xdr:nvCxnSpPr>
      <xdr:spPr bwMode="auto">
        <a:xfrm>
          <a:off x="9744075" y="3914775"/>
          <a:ext cx="1590675" cy="66675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171450</xdr:colOff>
      <xdr:row>20</xdr:row>
      <xdr:rowOff>114300</xdr:rowOff>
    </xdr:from>
    <xdr:to>
      <xdr:col>15</xdr:col>
      <xdr:colOff>152400</xdr:colOff>
      <xdr:row>22</xdr:row>
      <xdr:rowOff>38100</xdr:rowOff>
    </xdr:to>
    <xdr:cxnSp macro="">
      <xdr:nvCxnSpPr>
        <xdr:cNvPr id="4" name="4 Conector angular"/>
        <xdr:cNvCxnSpPr>
          <a:cxnSpLocks noChangeShapeType="1"/>
        </xdr:cNvCxnSpPr>
      </xdr:nvCxnSpPr>
      <xdr:spPr bwMode="auto">
        <a:xfrm>
          <a:off x="10077450" y="3352800"/>
          <a:ext cx="150495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12</xdr:col>
      <xdr:colOff>514350</xdr:colOff>
      <xdr:row>16</xdr:row>
      <xdr:rowOff>104775</xdr:rowOff>
    </xdr:from>
    <xdr:to>
      <xdr:col>15</xdr:col>
      <xdr:colOff>104775</xdr:colOff>
      <xdr:row>17</xdr:row>
      <xdr:rowOff>95250</xdr:rowOff>
    </xdr:to>
    <xdr:cxnSp macro="">
      <xdr:nvCxnSpPr>
        <xdr:cNvPr id="5" name="7 Conector angular"/>
        <xdr:cNvCxnSpPr>
          <a:cxnSpLocks noChangeShapeType="1"/>
        </xdr:cNvCxnSpPr>
      </xdr:nvCxnSpPr>
      <xdr:spPr bwMode="auto">
        <a:xfrm>
          <a:off x="9658350" y="2695575"/>
          <a:ext cx="1876425" cy="15240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11</xdr:col>
      <xdr:colOff>504825</xdr:colOff>
      <xdr:row>14</xdr:row>
      <xdr:rowOff>57150</xdr:rowOff>
    </xdr:from>
    <xdr:to>
      <xdr:col>15</xdr:col>
      <xdr:colOff>228600</xdr:colOff>
      <xdr:row>14</xdr:row>
      <xdr:rowOff>152400</xdr:rowOff>
    </xdr:to>
    <xdr:cxnSp macro="">
      <xdr:nvCxnSpPr>
        <xdr:cNvPr id="6" name="9 Conector angular"/>
        <xdr:cNvCxnSpPr>
          <a:cxnSpLocks noChangeShapeType="1"/>
        </xdr:cNvCxnSpPr>
      </xdr:nvCxnSpPr>
      <xdr:spPr bwMode="auto">
        <a:xfrm flipV="1">
          <a:off x="8886825" y="2324100"/>
          <a:ext cx="2771775" cy="952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12</xdr:col>
      <xdr:colOff>381000</xdr:colOff>
      <xdr:row>11</xdr:row>
      <xdr:rowOff>133350</xdr:rowOff>
    </xdr:from>
    <xdr:to>
      <xdr:col>14</xdr:col>
      <xdr:colOff>638175</xdr:colOff>
      <xdr:row>13</xdr:row>
      <xdr:rowOff>0</xdr:rowOff>
    </xdr:to>
    <xdr:cxnSp macro="">
      <xdr:nvCxnSpPr>
        <xdr:cNvPr id="7" name="11 Conector angular"/>
        <xdr:cNvCxnSpPr>
          <a:cxnSpLocks noChangeShapeType="1"/>
        </xdr:cNvCxnSpPr>
      </xdr:nvCxnSpPr>
      <xdr:spPr bwMode="auto">
        <a:xfrm flipV="1">
          <a:off x="9525000" y="1914525"/>
          <a:ext cx="1781175" cy="19050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13</xdr:col>
      <xdr:colOff>409575</xdr:colOff>
      <xdr:row>8</xdr:row>
      <xdr:rowOff>76200</xdr:rowOff>
    </xdr:from>
    <xdr:to>
      <xdr:col>14</xdr:col>
      <xdr:colOff>600075</xdr:colOff>
      <xdr:row>9</xdr:row>
      <xdr:rowOff>161925</xdr:rowOff>
    </xdr:to>
    <xdr:cxnSp macro="">
      <xdr:nvCxnSpPr>
        <xdr:cNvPr id="8" name="13 Conector angular"/>
        <xdr:cNvCxnSpPr>
          <a:cxnSpLocks noChangeShapeType="1"/>
        </xdr:cNvCxnSpPr>
      </xdr:nvCxnSpPr>
      <xdr:spPr bwMode="auto">
        <a:xfrm flipV="1">
          <a:off x="10315575" y="1371600"/>
          <a:ext cx="952500" cy="247650"/>
        </a:xfrm>
        <a:prstGeom prst="bentConnector3">
          <a:avLst>
            <a:gd name="adj1" fmla="val 50000"/>
          </a:avLst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  <pageSetUpPr fitToPage="1"/>
  </sheetPr>
  <dimension ref="A1:G29"/>
  <sheetViews>
    <sheetView zoomScaleNormal="100" workbookViewId="0">
      <selection activeCell="C1" sqref="C1"/>
    </sheetView>
  </sheetViews>
  <sheetFormatPr baseColWidth="10" defaultRowHeight="12.75" x14ac:dyDescent="0.2"/>
  <cols>
    <col min="2" max="2" width="22.5703125" customWidth="1"/>
    <col min="3" max="3" width="29" customWidth="1"/>
    <col min="6" max="6" width="15.28515625" customWidth="1"/>
    <col min="7" max="7" width="13.42578125" customWidth="1"/>
  </cols>
  <sheetData>
    <row r="1" spans="1:7" ht="13.5" thickBot="1" x14ac:dyDescent="0.25"/>
    <row r="2" spans="1:7" ht="13.5" thickTop="1" x14ac:dyDescent="0.2">
      <c r="A2" s="432" t="s">
        <v>32</v>
      </c>
      <c r="B2" s="433"/>
      <c r="C2" s="433"/>
      <c r="D2" s="433"/>
      <c r="E2" s="433"/>
      <c r="F2" s="434"/>
    </row>
    <row r="3" spans="1:7" ht="13.5" thickBot="1" x14ac:dyDescent="0.25">
      <c r="A3" s="435"/>
      <c r="B3" s="436"/>
      <c r="C3" s="436"/>
      <c r="D3" s="436"/>
      <c r="E3" s="436"/>
      <c r="F3" s="437"/>
    </row>
    <row r="4" spans="1:7" ht="14.25" thickTop="1" thickBot="1" x14ac:dyDescent="0.25">
      <c r="A4" s="34" t="s">
        <v>17</v>
      </c>
      <c r="B4" s="34" t="s">
        <v>16</v>
      </c>
      <c r="C4" s="34" t="s">
        <v>18</v>
      </c>
      <c r="D4" s="164" t="s">
        <v>69</v>
      </c>
      <c r="E4" s="116" t="s">
        <v>8</v>
      </c>
      <c r="F4" s="116" t="s">
        <v>19</v>
      </c>
      <c r="G4" s="83" t="s">
        <v>39</v>
      </c>
    </row>
    <row r="5" spans="1:7" ht="13.5" thickTop="1" x14ac:dyDescent="0.2">
      <c r="A5" s="453">
        <v>1</v>
      </c>
      <c r="B5" s="465" t="s">
        <v>156</v>
      </c>
      <c r="C5" s="163" t="s">
        <v>33</v>
      </c>
      <c r="D5" s="30">
        <v>0</v>
      </c>
      <c r="E5" s="438" t="s">
        <v>45</v>
      </c>
      <c r="F5" s="460">
        <v>0.15</v>
      </c>
      <c r="G5" s="462" t="s">
        <v>64</v>
      </c>
    </row>
    <row r="6" spans="1:7" x14ac:dyDescent="0.2">
      <c r="A6" s="454"/>
      <c r="B6" s="444"/>
      <c r="C6" s="82" t="s">
        <v>48</v>
      </c>
      <c r="D6" s="6">
        <v>0.5</v>
      </c>
      <c r="E6" s="439"/>
      <c r="F6" s="461"/>
      <c r="G6" s="463"/>
    </row>
    <row r="7" spans="1:7" ht="25.5" x14ac:dyDescent="0.2">
      <c r="A7" s="454"/>
      <c r="B7" s="444"/>
      <c r="C7" s="253" t="s">
        <v>157</v>
      </c>
      <c r="D7" s="6">
        <v>1</v>
      </c>
      <c r="E7" s="439"/>
      <c r="F7" s="461"/>
      <c r="G7" s="463"/>
    </row>
    <row r="8" spans="1:7" x14ac:dyDescent="0.2">
      <c r="A8" s="454"/>
      <c r="B8" s="444"/>
      <c r="C8" s="82" t="s">
        <v>47</v>
      </c>
      <c r="D8" s="6">
        <v>2</v>
      </c>
      <c r="E8" s="439"/>
      <c r="F8" s="461"/>
      <c r="G8" s="464"/>
    </row>
    <row r="9" spans="1:7" ht="38.25" x14ac:dyDescent="0.2">
      <c r="A9" s="442">
        <v>2</v>
      </c>
      <c r="B9" s="444" t="s">
        <v>46</v>
      </c>
      <c r="C9" s="253" t="s">
        <v>158</v>
      </c>
      <c r="D9" s="42">
        <v>1</v>
      </c>
      <c r="E9" s="439" t="s">
        <v>45</v>
      </c>
      <c r="F9" s="456">
        <v>0.2</v>
      </c>
      <c r="G9" s="455" t="s">
        <v>65</v>
      </c>
    </row>
    <row r="10" spans="1:7" x14ac:dyDescent="0.2">
      <c r="A10" s="442"/>
      <c r="B10" s="444"/>
      <c r="C10" s="10" t="s">
        <v>44</v>
      </c>
      <c r="D10" s="42">
        <v>1</v>
      </c>
      <c r="E10" s="439"/>
      <c r="F10" s="456"/>
      <c r="G10" s="455"/>
    </row>
    <row r="11" spans="1:7" x14ac:dyDescent="0.2">
      <c r="A11" s="442">
        <v>3</v>
      </c>
      <c r="B11" s="444" t="s">
        <v>34</v>
      </c>
      <c r="C11" s="446" t="s">
        <v>63</v>
      </c>
      <c r="D11" s="449" t="s">
        <v>35</v>
      </c>
      <c r="E11" s="449"/>
      <c r="F11" s="440">
        <v>0.2</v>
      </c>
      <c r="G11" s="466" t="s">
        <v>66</v>
      </c>
    </row>
    <row r="12" spans="1:7" x14ac:dyDescent="0.2">
      <c r="A12" s="442"/>
      <c r="B12" s="444"/>
      <c r="C12" s="447"/>
      <c r="D12" s="449"/>
      <c r="E12" s="449"/>
      <c r="F12" s="440"/>
      <c r="G12" s="467"/>
    </row>
    <row r="13" spans="1:7" x14ac:dyDescent="0.2">
      <c r="A13" s="442"/>
      <c r="B13" s="444"/>
      <c r="C13" s="447"/>
      <c r="D13" s="449"/>
      <c r="E13" s="449"/>
      <c r="F13" s="440"/>
      <c r="G13" s="467"/>
    </row>
    <row r="14" spans="1:7" ht="13.5" thickBot="1" x14ac:dyDescent="0.25">
      <c r="A14" s="443"/>
      <c r="B14" s="445"/>
      <c r="C14" s="448"/>
      <c r="D14" s="450"/>
      <c r="E14" s="450"/>
      <c r="F14" s="441"/>
      <c r="G14" s="467"/>
    </row>
    <row r="15" spans="1:7" ht="25.5" x14ac:dyDescent="0.2">
      <c r="A15" s="417">
        <v>4</v>
      </c>
      <c r="B15" s="425" t="s">
        <v>54</v>
      </c>
      <c r="C15" s="172" t="s">
        <v>105</v>
      </c>
      <c r="D15" s="28">
        <v>1</v>
      </c>
      <c r="E15" s="422" t="s">
        <v>60</v>
      </c>
      <c r="F15" s="419">
        <v>0.3</v>
      </c>
      <c r="G15" s="177" t="s">
        <v>106</v>
      </c>
    </row>
    <row r="16" spans="1:7" x14ac:dyDescent="0.2">
      <c r="A16" s="426"/>
      <c r="B16" s="423"/>
      <c r="C16" s="81" t="s">
        <v>43</v>
      </c>
      <c r="D16" s="42">
        <v>1</v>
      </c>
      <c r="E16" s="423"/>
      <c r="F16" s="420"/>
      <c r="G16" s="457" t="s">
        <v>65</v>
      </c>
    </row>
    <row r="17" spans="1:7" ht="25.5" x14ac:dyDescent="0.2">
      <c r="A17" s="426"/>
      <c r="B17" s="423"/>
      <c r="C17" s="81" t="s">
        <v>42</v>
      </c>
      <c r="D17" s="42">
        <v>1</v>
      </c>
      <c r="E17" s="423"/>
      <c r="F17" s="420"/>
      <c r="G17" s="458"/>
    </row>
    <row r="18" spans="1:7" ht="25.5" x14ac:dyDescent="0.2">
      <c r="A18" s="426"/>
      <c r="B18" s="423"/>
      <c r="C18" s="87" t="s">
        <v>121</v>
      </c>
      <c r="D18" s="42">
        <v>1</v>
      </c>
      <c r="E18" s="423"/>
      <c r="F18" s="420"/>
      <c r="G18" s="458"/>
    </row>
    <row r="19" spans="1:7" ht="25.5" x14ac:dyDescent="0.2">
      <c r="A19" s="426"/>
      <c r="B19" s="423"/>
      <c r="C19" s="93" t="s">
        <v>62</v>
      </c>
      <c r="D19" s="52">
        <v>1</v>
      </c>
      <c r="E19" s="423"/>
      <c r="F19" s="420"/>
      <c r="G19" s="458"/>
    </row>
    <row r="20" spans="1:7" x14ac:dyDescent="0.2">
      <c r="A20" s="426"/>
      <c r="B20" s="423"/>
      <c r="C20" s="93" t="s">
        <v>41</v>
      </c>
      <c r="D20" s="94">
        <v>1</v>
      </c>
      <c r="E20" s="423"/>
      <c r="F20" s="420"/>
      <c r="G20" s="458"/>
    </row>
    <row r="21" spans="1:7" ht="13.5" thickBot="1" x14ac:dyDescent="0.25">
      <c r="A21" s="427"/>
      <c r="B21" s="424"/>
      <c r="C21" s="173" t="s">
        <v>40</v>
      </c>
      <c r="D21" s="25">
        <v>1</v>
      </c>
      <c r="E21" s="424"/>
      <c r="F21" s="421"/>
      <c r="G21" s="459"/>
    </row>
    <row r="22" spans="1:7" x14ac:dyDescent="0.2">
      <c r="A22" s="417">
        <v>5</v>
      </c>
      <c r="B22" s="428" t="s">
        <v>7</v>
      </c>
      <c r="C22" s="118" t="s">
        <v>75</v>
      </c>
      <c r="D22" s="28">
        <v>2</v>
      </c>
      <c r="E22" s="422" t="s">
        <v>104</v>
      </c>
      <c r="F22" s="431">
        <v>0.15</v>
      </c>
      <c r="G22" s="451" t="s">
        <v>106</v>
      </c>
    </row>
    <row r="23" spans="1:7" ht="26.25" thickBot="1" x14ac:dyDescent="0.25">
      <c r="A23" s="418"/>
      <c r="B23" s="429"/>
      <c r="C23" s="119" t="s">
        <v>76</v>
      </c>
      <c r="D23" s="133">
        <v>1</v>
      </c>
      <c r="E23" s="430"/>
      <c r="F23" s="421"/>
      <c r="G23" s="452"/>
    </row>
    <row r="24" spans="1:7" ht="13.5" thickBot="1" x14ac:dyDescent="0.25">
      <c r="A24" s="415" t="s">
        <v>0</v>
      </c>
      <c r="B24" s="416"/>
      <c r="C24" s="416"/>
      <c r="D24" s="416"/>
      <c r="E24" s="416"/>
      <c r="F24" s="92">
        <f>SUM(F5:F23)</f>
        <v>1</v>
      </c>
      <c r="G24" s="1"/>
    </row>
    <row r="26" spans="1:7" x14ac:dyDescent="0.2">
      <c r="A26" s="24" t="s">
        <v>21</v>
      </c>
    </row>
    <row r="27" spans="1:7" x14ac:dyDescent="0.2">
      <c r="D27" s="2"/>
      <c r="E27" s="2"/>
      <c r="F27" s="2"/>
      <c r="G27" s="2"/>
    </row>
    <row r="28" spans="1:7" x14ac:dyDescent="0.2">
      <c r="D28" s="2"/>
      <c r="E28" s="2"/>
      <c r="F28" s="2"/>
      <c r="G28" s="2"/>
    </row>
    <row r="29" spans="1:7" x14ac:dyDescent="0.2">
      <c r="D29" s="2"/>
      <c r="E29" s="2"/>
      <c r="F29" s="2"/>
      <c r="G29" s="2"/>
    </row>
  </sheetData>
  <mergeCells count="28">
    <mergeCell ref="G22:G23"/>
    <mergeCell ref="A5:A8"/>
    <mergeCell ref="G9:G10"/>
    <mergeCell ref="B9:B10"/>
    <mergeCell ref="E9:E10"/>
    <mergeCell ref="F9:F10"/>
    <mergeCell ref="G16:G21"/>
    <mergeCell ref="F5:F8"/>
    <mergeCell ref="G5:G8"/>
    <mergeCell ref="B5:B8"/>
    <mergeCell ref="G11:G14"/>
    <mergeCell ref="A2:F3"/>
    <mergeCell ref="E5:E8"/>
    <mergeCell ref="F11:F14"/>
    <mergeCell ref="A11:A14"/>
    <mergeCell ref="B11:B14"/>
    <mergeCell ref="C11:C14"/>
    <mergeCell ref="D11:E14"/>
    <mergeCell ref="A9:A10"/>
    <mergeCell ref="A24:E24"/>
    <mergeCell ref="A22:A23"/>
    <mergeCell ref="F15:F21"/>
    <mergeCell ref="E15:E21"/>
    <mergeCell ref="B15:B21"/>
    <mergeCell ref="A15:A21"/>
    <mergeCell ref="B22:B23"/>
    <mergeCell ref="E22:E23"/>
    <mergeCell ref="F22:F23"/>
  </mergeCells>
  <phoneticPr fontId="14" type="noConversion"/>
  <pageMargins left="0.70866141732283472" right="0.23622047244094491" top="1.299212598425197" bottom="0.98425196850393704" header="0" footer="0"/>
  <pageSetup orientation="landscape" r:id="rId1"/>
  <headerFooter alignWithMargins="0">
    <oddHeader>&amp;R&amp;G
&amp;9REACA16-B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6"/>
  <sheetViews>
    <sheetView showGridLines="0" topLeftCell="B1" zoomScaleNormal="100" workbookViewId="0">
      <selection activeCell="K5" sqref="K5"/>
    </sheetView>
  </sheetViews>
  <sheetFormatPr baseColWidth="10" defaultRowHeight="12.75" x14ac:dyDescent="0.2"/>
  <cols>
    <col min="1" max="1" width="2.42578125" customWidth="1"/>
    <col min="2" max="2" width="4.42578125" customWidth="1"/>
    <col min="3" max="3" width="43.5703125" customWidth="1"/>
    <col min="4" max="4" width="11.7109375" customWidth="1"/>
    <col min="5" max="5" width="14.85546875" customWidth="1"/>
    <col min="7" max="7" width="13" customWidth="1"/>
    <col min="8" max="8" width="11" customWidth="1"/>
    <col min="9" max="9" width="11.42578125" customWidth="1"/>
    <col min="10" max="10" width="19.5703125" customWidth="1"/>
    <col min="11" max="11" width="12.7109375" customWidth="1"/>
    <col min="12" max="12" width="0.140625" customWidth="1"/>
  </cols>
  <sheetData>
    <row r="2" spans="1:13" ht="15" customHeight="1" x14ac:dyDescent="0.2">
      <c r="B2" s="1"/>
      <c r="C2" s="1"/>
      <c r="D2" s="411"/>
      <c r="E2" s="411"/>
      <c r="F2" s="411"/>
      <c r="G2" s="411"/>
      <c r="H2" s="411"/>
      <c r="I2" s="1"/>
      <c r="J2" s="303"/>
      <c r="K2" s="412"/>
    </row>
    <row r="3" spans="1:13" ht="15" customHeight="1" x14ac:dyDescent="0.25">
      <c r="B3" s="1"/>
      <c r="C3" s="1"/>
      <c r="D3" s="1"/>
      <c r="E3" s="592"/>
      <c r="F3" s="592"/>
      <c r="G3" s="592"/>
      <c r="H3" s="592"/>
      <c r="I3" s="592"/>
      <c r="J3" s="303"/>
      <c r="K3" s="413"/>
    </row>
    <row r="4" spans="1:13" x14ac:dyDescent="0.2">
      <c r="B4" s="1"/>
      <c r="C4" s="1"/>
      <c r="D4" s="1"/>
      <c r="E4" s="1"/>
      <c r="F4" s="1"/>
      <c r="G4" s="1"/>
      <c r="H4" s="1"/>
      <c r="I4" s="1"/>
      <c r="J4" s="303"/>
      <c r="K4" s="576" t="s">
        <v>264</v>
      </c>
      <c r="L4" s="576"/>
    </row>
    <row r="6" spans="1:13" ht="13.5" customHeight="1" x14ac:dyDescent="0.2">
      <c r="B6" s="631" t="s">
        <v>20</v>
      </c>
      <c r="C6" s="631"/>
      <c r="D6" s="631"/>
      <c r="E6" s="631"/>
      <c r="F6" s="631"/>
      <c r="G6" s="631"/>
      <c r="H6" s="631"/>
      <c r="I6" s="631"/>
      <c r="J6" s="631"/>
      <c r="K6" s="631"/>
    </row>
    <row r="7" spans="1:13" x14ac:dyDescent="0.2">
      <c r="B7" s="631"/>
      <c r="C7" s="631"/>
      <c r="D7" s="631"/>
      <c r="E7" s="631"/>
      <c r="F7" s="631"/>
      <c r="G7" s="631"/>
      <c r="H7" s="631"/>
      <c r="I7" s="631"/>
      <c r="J7" s="631"/>
      <c r="K7" s="631"/>
    </row>
    <row r="8" spans="1:13" ht="15.75" x14ac:dyDescent="0.25">
      <c r="B8" s="315"/>
      <c r="C8" s="315"/>
      <c r="D8" s="315"/>
      <c r="E8" s="315"/>
      <c r="F8" s="315"/>
      <c r="G8" s="315"/>
      <c r="H8" s="315"/>
      <c r="I8" s="315"/>
      <c r="J8" s="315"/>
      <c r="K8" s="315"/>
    </row>
    <row r="9" spans="1:13" x14ac:dyDescent="0.2">
      <c r="B9" s="62"/>
      <c r="C9" s="62"/>
      <c r="D9" s="62"/>
      <c r="E9" s="62"/>
      <c r="F9" s="62"/>
      <c r="G9" s="62"/>
      <c r="H9" s="1"/>
    </row>
    <row r="10" spans="1:13" ht="15" customHeight="1" x14ac:dyDescent="0.2">
      <c r="B10" s="535" t="s">
        <v>176</v>
      </c>
      <c r="C10" s="535"/>
      <c r="D10" s="535"/>
      <c r="E10" s="535"/>
      <c r="F10" s="535"/>
      <c r="G10" s="535"/>
      <c r="H10" s="535"/>
      <c r="I10" s="535"/>
      <c r="J10" s="535"/>
      <c r="K10" s="535"/>
    </row>
    <row r="11" spans="1:13" ht="15" customHeight="1" x14ac:dyDescent="0.2">
      <c r="B11" s="535"/>
      <c r="C11" s="535"/>
      <c r="D11" s="535"/>
      <c r="E11" s="535"/>
      <c r="F11" s="535"/>
      <c r="G11" s="535"/>
      <c r="H11" s="535"/>
      <c r="I11" s="535"/>
      <c r="J11" s="535"/>
      <c r="K11" s="535"/>
    </row>
    <row r="12" spans="1:13" ht="15" x14ac:dyDescent="0.2">
      <c r="B12" s="18"/>
    </row>
    <row r="13" spans="1:13" ht="15.75" x14ac:dyDescent="0.25">
      <c r="B13" s="18" t="s">
        <v>171</v>
      </c>
      <c r="C13" s="63"/>
      <c r="H13" s="556" t="s">
        <v>36</v>
      </c>
      <c r="I13" s="556"/>
      <c r="J13" s="556"/>
      <c r="K13" s="277">
        <f ca="1">+NOW()</f>
        <v>41172.551231018515</v>
      </c>
      <c r="L13" s="86"/>
      <c r="M13" s="45"/>
    </row>
    <row r="14" spans="1:13" x14ac:dyDescent="0.2">
      <c r="B14" s="19"/>
      <c r="C14" s="63"/>
      <c r="H14" s="64"/>
      <c r="K14" s="86"/>
      <c r="L14" s="86"/>
      <c r="M14" s="45"/>
    </row>
    <row r="16" spans="1:13" ht="13.5" thickBot="1" x14ac:dyDescent="0.25">
      <c r="A16" s="53"/>
      <c r="B16" s="53"/>
      <c r="C16" s="66" t="s">
        <v>14</v>
      </c>
      <c r="D16" s="53"/>
      <c r="E16" s="53"/>
      <c r="F16" s="53"/>
      <c r="G16" s="53"/>
      <c r="H16" s="53"/>
      <c r="I16" s="53"/>
      <c r="J16" s="53"/>
      <c r="K16" s="53"/>
    </row>
    <row r="17" spans="2:12" ht="50.25" customHeight="1" x14ac:dyDescent="0.2">
      <c r="B17" s="127"/>
      <c r="C17" s="122" t="s">
        <v>12</v>
      </c>
      <c r="D17" s="123" t="s">
        <v>148</v>
      </c>
      <c r="E17" s="123" t="s">
        <v>147</v>
      </c>
      <c r="F17" s="123" t="s">
        <v>0</v>
      </c>
      <c r="G17" s="624" t="s">
        <v>11</v>
      </c>
      <c r="H17" s="625"/>
      <c r="I17" s="625"/>
      <c r="J17" s="625"/>
      <c r="K17" s="626"/>
    </row>
    <row r="18" spans="2:12" x14ac:dyDescent="0.2">
      <c r="B18" s="128">
        <v>1</v>
      </c>
      <c r="C18" s="96" t="s">
        <v>122</v>
      </c>
      <c r="D18" s="196">
        <v>1</v>
      </c>
      <c r="E18" s="196">
        <v>1</v>
      </c>
      <c r="F18" s="126">
        <f>SUM(D18:E18)</f>
        <v>2</v>
      </c>
      <c r="G18" s="610" t="s">
        <v>161</v>
      </c>
      <c r="H18" s="454"/>
      <c r="I18" s="454"/>
      <c r="J18" s="454"/>
      <c r="K18" s="458"/>
    </row>
    <row r="19" spans="2:12" x14ac:dyDescent="0.2">
      <c r="B19" s="128">
        <v>2</v>
      </c>
      <c r="C19" s="96" t="s">
        <v>129</v>
      </c>
      <c r="D19" s="196">
        <v>1</v>
      </c>
      <c r="E19" s="196">
        <v>1</v>
      </c>
      <c r="F19" s="126">
        <f>SUM(D19:E19)</f>
        <v>2</v>
      </c>
      <c r="G19" s="610"/>
      <c r="H19" s="454"/>
      <c r="I19" s="454"/>
      <c r="J19" s="454"/>
      <c r="K19" s="458"/>
    </row>
    <row r="20" spans="2:12" ht="12" customHeight="1" x14ac:dyDescent="0.2">
      <c r="B20" s="128">
        <v>3</v>
      </c>
      <c r="C20" s="260" t="s">
        <v>166</v>
      </c>
      <c r="D20" s="196">
        <v>1</v>
      </c>
      <c r="E20" s="196">
        <v>1</v>
      </c>
      <c r="F20" s="126">
        <f>SUM(D20:E20)</f>
        <v>2</v>
      </c>
      <c r="G20" s="610"/>
      <c r="H20" s="454"/>
      <c r="I20" s="454"/>
      <c r="J20" s="454"/>
      <c r="K20" s="458"/>
    </row>
    <row r="21" spans="2:12" x14ac:dyDescent="0.2">
      <c r="B21" s="128">
        <v>4</v>
      </c>
      <c r="C21" s="96" t="s">
        <v>123</v>
      </c>
      <c r="D21" s="196">
        <v>1</v>
      </c>
      <c r="E21" s="196">
        <v>1</v>
      </c>
      <c r="F21" s="126">
        <f>SUM(D21:E21)</f>
        <v>2</v>
      </c>
      <c r="G21" s="610"/>
      <c r="H21" s="454"/>
      <c r="I21" s="454"/>
      <c r="J21" s="454"/>
      <c r="K21" s="458"/>
    </row>
    <row r="22" spans="2:12" x14ac:dyDescent="0.2">
      <c r="B22" s="128">
        <v>5</v>
      </c>
      <c r="C22" s="291" t="s">
        <v>173</v>
      </c>
      <c r="D22" s="196">
        <v>1</v>
      </c>
      <c r="E22" s="196">
        <v>0</v>
      </c>
      <c r="F22" s="126">
        <f>SUM(D22:E22)</f>
        <v>1</v>
      </c>
      <c r="G22" s="610"/>
      <c r="H22" s="454"/>
      <c r="I22" s="454"/>
      <c r="J22" s="454"/>
      <c r="K22" s="458"/>
    </row>
    <row r="23" spans="2:12" ht="13.5" thickBot="1" x14ac:dyDescent="0.25">
      <c r="B23" s="37"/>
      <c r="C23" s="317"/>
      <c r="D23" s="322"/>
      <c r="E23" s="322"/>
      <c r="F23" s="323"/>
      <c r="G23" s="321"/>
      <c r="H23" s="189"/>
      <c r="I23" s="189"/>
      <c r="J23" s="189"/>
      <c r="K23" s="189"/>
    </row>
    <row r="24" spans="2:12" ht="13.5" thickBot="1" x14ac:dyDescent="0.25">
      <c r="E24" s="121" t="s">
        <v>57</v>
      </c>
      <c r="F24" s="294">
        <f>AVERAGE(F18:F22)</f>
        <v>1.8</v>
      </c>
    </row>
    <row r="25" spans="2:12" ht="13.5" customHeight="1" x14ac:dyDescent="0.2"/>
    <row r="26" spans="2:12" ht="13.5" customHeight="1" thickBot="1" x14ac:dyDescent="0.25">
      <c r="B26" s="53"/>
      <c r="C26" s="66" t="s">
        <v>94</v>
      </c>
      <c r="D26" s="53"/>
      <c r="E26" s="53"/>
      <c r="F26" s="53"/>
      <c r="G26" s="53"/>
      <c r="H26" s="53"/>
      <c r="I26" s="53"/>
      <c r="J26" s="53"/>
      <c r="K26" s="53"/>
    </row>
    <row r="27" spans="2:12" ht="51" customHeight="1" x14ac:dyDescent="0.2">
      <c r="B27" s="127"/>
      <c r="C27" s="123" t="s">
        <v>12</v>
      </c>
      <c r="D27" s="123" t="s">
        <v>95</v>
      </c>
      <c r="E27" s="123" t="s">
        <v>96</v>
      </c>
      <c r="F27" s="123" t="s">
        <v>97</v>
      </c>
      <c r="G27" s="123" t="s">
        <v>0</v>
      </c>
      <c r="H27" s="621" t="s">
        <v>11</v>
      </c>
      <c r="I27" s="622"/>
      <c r="J27" s="622"/>
      <c r="K27" s="623"/>
    </row>
    <row r="28" spans="2:12" ht="13.5" customHeight="1" x14ac:dyDescent="0.2">
      <c r="B28" s="128">
        <v>1</v>
      </c>
      <c r="C28" s="96" t="s">
        <v>122</v>
      </c>
      <c r="D28" s="124"/>
      <c r="E28" s="125">
        <v>1</v>
      </c>
      <c r="F28" s="129">
        <v>1</v>
      </c>
      <c r="G28" s="126">
        <f>SUM(D28:F28)</f>
        <v>2</v>
      </c>
      <c r="H28" s="610"/>
      <c r="I28" s="454"/>
      <c r="J28" s="454"/>
      <c r="K28" s="454"/>
      <c r="L28" s="458"/>
    </row>
    <row r="29" spans="2:12" ht="13.5" customHeight="1" x14ac:dyDescent="0.2">
      <c r="B29" s="128">
        <v>2</v>
      </c>
      <c r="C29" s="96" t="s">
        <v>129</v>
      </c>
      <c r="D29" s="124"/>
      <c r="E29" s="125">
        <v>1</v>
      </c>
      <c r="F29" s="129">
        <v>1</v>
      </c>
      <c r="G29" s="126">
        <f>SUM(D29:F29)</f>
        <v>2</v>
      </c>
      <c r="H29" s="610"/>
      <c r="I29" s="454"/>
      <c r="J29" s="454"/>
      <c r="K29" s="454"/>
      <c r="L29" s="458"/>
    </row>
    <row r="30" spans="2:12" ht="13.5" customHeight="1" x14ac:dyDescent="0.2">
      <c r="B30" s="128">
        <f>B20</f>
        <v>3</v>
      </c>
      <c r="C30" s="245" t="str">
        <f>C20</f>
        <v>CARMEN CECILIA GONZALEZ GUERRERO</v>
      </c>
      <c r="D30" s="124"/>
      <c r="E30" s="125">
        <v>1</v>
      </c>
      <c r="F30" s="129">
        <v>1</v>
      </c>
      <c r="G30" s="126">
        <f>SUM(D30:F30)</f>
        <v>2</v>
      </c>
      <c r="H30" s="610"/>
      <c r="I30" s="454"/>
      <c r="J30" s="454"/>
      <c r="K30" s="454"/>
      <c r="L30" s="195"/>
    </row>
    <row r="31" spans="2:12" ht="13.5" customHeight="1" x14ac:dyDescent="0.2">
      <c r="B31" s="128">
        <f>B21</f>
        <v>4</v>
      </c>
      <c r="C31" s="96" t="s">
        <v>123</v>
      </c>
      <c r="D31" s="124"/>
      <c r="E31" s="125">
        <v>1</v>
      </c>
      <c r="F31" s="129">
        <v>1</v>
      </c>
      <c r="G31" s="126">
        <f>SUM(D31:F31)</f>
        <v>2</v>
      </c>
      <c r="H31" s="610"/>
      <c r="I31" s="454"/>
      <c r="J31" s="454"/>
      <c r="K31" s="454"/>
      <c r="L31" s="458"/>
    </row>
    <row r="32" spans="2:12" ht="13.5" customHeight="1" x14ac:dyDescent="0.2">
      <c r="B32" s="128">
        <f>B22</f>
        <v>5</v>
      </c>
      <c r="C32" s="291" t="s">
        <v>173</v>
      </c>
      <c r="D32" s="124"/>
      <c r="E32" s="125">
        <v>0.5</v>
      </c>
      <c r="F32" s="129">
        <v>0.5</v>
      </c>
      <c r="G32" s="126">
        <f>SUM(D32:F32)</f>
        <v>1</v>
      </c>
      <c r="H32" s="610"/>
      <c r="I32" s="454"/>
      <c r="J32" s="454"/>
      <c r="K32" s="454"/>
      <c r="L32" s="458"/>
    </row>
    <row r="33" spans="2:14" ht="13.5" customHeight="1" thickBot="1" x14ac:dyDescent="0.25"/>
    <row r="34" spans="2:14" ht="13.5" customHeight="1" thickBot="1" x14ac:dyDescent="0.25">
      <c r="F34" s="121" t="s">
        <v>57</v>
      </c>
      <c r="G34" s="290">
        <f>AVERAGE(G28:G32)</f>
        <v>1.8</v>
      </c>
    </row>
    <row r="35" spans="2:14" ht="13.5" customHeight="1" x14ac:dyDescent="0.2">
      <c r="F35" s="121"/>
      <c r="G35" s="101"/>
    </row>
    <row r="36" spans="2:14" ht="13.5" customHeight="1" x14ac:dyDescent="0.2"/>
    <row r="37" spans="2:14" ht="13.5" thickBot="1" x14ac:dyDescent="0.25">
      <c r="C37" s="66" t="s">
        <v>59</v>
      </c>
    </row>
    <row r="38" spans="2:14" ht="45.75" x14ac:dyDescent="0.2">
      <c r="B38" s="127"/>
      <c r="C38" s="122" t="s">
        <v>12</v>
      </c>
      <c r="D38" s="123" t="s">
        <v>90</v>
      </c>
      <c r="E38" s="123" t="s">
        <v>113</v>
      </c>
      <c r="F38" s="123" t="s">
        <v>91</v>
      </c>
      <c r="G38" s="123" t="s">
        <v>153</v>
      </c>
      <c r="H38" s="123" t="s">
        <v>92</v>
      </c>
      <c r="I38" s="123" t="s">
        <v>0</v>
      </c>
      <c r="J38" s="627" t="s">
        <v>11</v>
      </c>
      <c r="K38" s="579"/>
    </row>
    <row r="39" spans="2:14" x14ac:dyDescent="0.2">
      <c r="B39" s="128">
        <v>1</v>
      </c>
      <c r="C39" s="96" t="str">
        <f>C28</f>
        <v>BEATRIZ DE LA VEGA GUTIERREZ</v>
      </c>
      <c r="D39" s="131">
        <v>1</v>
      </c>
      <c r="E39" s="132">
        <v>1</v>
      </c>
      <c r="F39" s="316">
        <v>1</v>
      </c>
      <c r="G39" s="56">
        <v>0.8</v>
      </c>
      <c r="H39" s="56">
        <v>1</v>
      </c>
      <c r="I39" s="120">
        <f>SUM(D39:H39)</f>
        <v>4.8</v>
      </c>
      <c r="J39" s="605"/>
      <c r="K39" s="606"/>
      <c r="M39" s="305"/>
      <c r="N39" s="306"/>
    </row>
    <row r="40" spans="2:14" x14ac:dyDescent="0.2">
      <c r="B40" s="128">
        <v>2</v>
      </c>
      <c r="C40" s="96" t="s">
        <v>129</v>
      </c>
      <c r="D40" s="131">
        <v>0.99</v>
      </c>
      <c r="E40" s="132">
        <v>1</v>
      </c>
      <c r="F40" s="316">
        <v>1</v>
      </c>
      <c r="G40" s="56">
        <v>1</v>
      </c>
      <c r="H40" s="56">
        <v>1</v>
      </c>
      <c r="I40" s="120">
        <f>SUM(D40:H40)</f>
        <v>4.99</v>
      </c>
      <c r="J40" s="240"/>
      <c r="K40" s="241"/>
    </row>
    <row r="41" spans="2:14" ht="13.5" customHeight="1" x14ac:dyDescent="0.2">
      <c r="B41" s="128">
        <v>3</v>
      </c>
      <c r="C41" s="244" t="str">
        <f>C30</f>
        <v>CARMEN CECILIA GONZALEZ GUERRERO</v>
      </c>
      <c r="D41" s="131">
        <v>0.93</v>
      </c>
      <c r="E41" s="132">
        <v>1</v>
      </c>
      <c r="F41" s="316">
        <v>1</v>
      </c>
      <c r="G41" s="56">
        <v>0.85</v>
      </c>
      <c r="H41" s="56">
        <v>1</v>
      </c>
      <c r="I41" s="120">
        <f>SUM(D41:H41)</f>
        <v>4.78</v>
      </c>
      <c r="J41" s="605"/>
      <c r="K41" s="606"/>
    </row>
    <row r="42" spans="2:14" ht="13.5" customHeight="1" x14ac:dyDescent="0.2">
      <c r="B42" s="128">
        <v>4</v>
      </c>
      <c r="C42" s="96" t="str">
        <f>C31</f>
        <v>JUAN MANUEL RIOS ROJAS</v>
      </c>
      <c r="D42" s="131">
        <v>1</v>
      </c>
      <c r="E42" s="132">
        <v>1</v>
      </c>
      <c r="F42" s="316">
        <v>1</v>
      </c>
      <c r="G42" s="56">
        <v>0.85</v>
      </c>
      <c r="H42" s="56">
        <v>1</v>
      </c>
      <c r="I42" s="120">
        <f>SUM(D42:H42)</f>
        <v>4.8499999999999996</v>
      </c>
      <c r="J42" s="605"/>
      <c r="K42" s="606"/>
    </row>
    <row r="43" spans="2:14" ht="13.5" customHeight="1" x14ac:dyDescent="0.2">
      <c r="B43" s="128">
        <v>5</v>
      </c>
      <c r="C43" s="291" t="s">
        <v>173</v>
      </c>
      <c r="D43" s="131">
        <v>1</v>
      </c>
      <c r="E43" s="325">
        <v>1</v>
      </c>
      <c r="F43" s="316">
        <v>1</v>
      </c>
      <c r="G43" s="325">
        <v>0.9</v>
      </c>
      <c r="H43" s="325">
        <v>1</v>
      </c>
      <c r="I43" s="120">
        <f>SUM(D43:H43)</f>
        <v>4.9000000000000004</v>
      </c>
      <c r="J43" s="605"/>
      <c r="K43" s="606"/>
    </row>
    <row r="44" spans="2:14" ht="13.5" customHeight="1" thickBot="1" x14ac:dyDescent="0.25">
      <c r="B44" s="37"/>
      <c r="C44" s="317"/>
      <c r="D44" s="39"/>
      <c r="E44" s="318"/>
      <c r="F44" s="40"/>
      <c r="G44" s="319"/>
      <c r="H44" s="319"/>
      <c r="I44" s="324"/>
      <c r="J44" s="320"/>
      <c r="K44" s="320"/>
    </row>
    <row r="45" spans="2:14" ht="13.5" thickBot="1" x14ac:dyDescent="0.25">
      <c r="B45" s="19"/>
      <c r="C45" s="63"/>
      <c r="H45" s="121" t="s">
        <v>57</v>
      </c>
      <c r="I45" s="290">
        <f>AVERAGE(I39:I43)</f>
        <v>4.8639999999999999</v>
      </c>
      <c r="J45" s="101"/>
      <c r="K45" s="17"/>
      <c r="L45" s="17"/>
      <c r="M45" s="45"/>
    </row>
    <row r="48" spans="2:14" ht="13.5" thickBot="1" x14ac:dyDescent="0.25">
      <c r="B48" s="53"/>
      <c r="C48" s="66" t="s">
        <v>1</v>
      </c>
      <c r="D48" s="53"/>
      <c r="E48" s="53"/>
      <c r="F48" s="53"/>
      <c r="G48" s="53"/>
      <c r="H48" s="53"/>
      <c r="I48" s="53"/>
      <c r="J48" s="53"/>
      <c r="K48" s="53"/>
    </row>
    <row r="49" spans="2:11" ht="33.75" x14ac:dyDescent="0.2">
      <c r="B49" s="127"/>
      <c r="C49" s="122" t="s">
        <v>12</v>
      </c>
      <c r="D49" s="130" t="s">
        <v>112</v>
      </c>
      <c r="E49" s="130" t="s">
        <v>98</v>
      </c>
      <c r="F49" s="123" t="s">
        <v>0</v>
      </c>
      <c r="G49" s="607" t="s">
        <v>11</v>
      </c>
      <c r="H49" s="608"/>
      <c r="I49" s="608"/>
      <c r="J49" s="608"/>
      <c r="K49" s="609"/>
    </row>
    <row r="50" spans="2:11" x14ac:dyDescent="0.2">
      <c r="B50" s="128">
        <v>1</v>
      </c>
      <c r="C50" s="96" t="str">
        <f>C18</f>
        <v>BEATRIZ DE LA VEGA GUTIERREZ</v>
      </c>
      <c r="D50" s="124">
        <v>2</v>
      </c>
      <c r="E50" s="271">
        <v>1</v>
      </c>
      <c r="F50" s="126">
        <f>SUM(D50:E50)</f>
        <v>3</v>
      </c>
      <c r="G50" s="148"/>
      <c r="H50" s="146"/>
      <c r="I50" s="146"/>
      <c r="J50" s="146"/>
      <c r="K50" s="147"/>
    </row>
    <row r="51" spans="2:11" x14ac:dyDescent="0.2">
      <c r="B51" s="128">
        <v>2</v>
      </c>
      <c r="C51" s="96" t="s">
        <v>129</v>
      </c>
      <c r="D51" s="124">
        <v>1</v>
      </c>
      <c r="E51" s="271">
        <v>1</v>
      </c>
      <c r="F51" s="126">
        <f>SUM(D51:E51)</f>
        <v>2</v>
      </c>
      <c r="G51" s="148"/>
      <c r="H51" s="146"/>
      <c r="I51" s="146"/>
      <c r="J51" s="146"/>
      <c r="K51" s="147"/>
    </row>
    <row r="52" spans="2:11" x14ac:dyDescent="0.2">
      <c r="B52" s="128">
        <v>3</v>
      </c>
      <c r="C52" s="245" t="str">
        <f>C41</f>
        <v>CARMEN CECILIA GONZALEZ GUERRERO</v>
      </c>
      <c r="D52" s="124">
        <v>1.5</v>
      </c>
      <c r="E52" s="271">
        <v>1</v>
      </c>
      <c r="F52" s="126">
        <f>SUM(D52:E52)</f>
        <v>2.5</v>
      </c>
      <c r="G52" s="148"/>
      <c r="H52" s="146"/>
      <c r="I52" s="146"/>
      <c r="J52" s="146"/>
      <c r="K52" s="147"/>
    </row>
    <row r="53" spans="2:11" x14ac:dyDescent="0.2">
      <c r="B53" s="128">
        <v>4</v>
      </c>
      <c r="C53" s="96" t="str">
        <f>C42</f>
        <v>JUAN MANUEL RIOS ROJAS</v>
      </c>
      <c r="D53" s="124">
        <v>2</v>
      </c>
      <c r="E53" s="271">
        <v>1</v>
      </c>
      <c r="F53" s="126">
        <f>SUM(D53:E53)</f>
        <v>3</v>
      </c>
      <c r="G53" s="596"/>
      <c r="H53" s="597"/>
      <c r="I53" s="597"/>
      <c r="J53" s="597"/>
      <c r="K53" s="598"/>
    </row>
    <row r="54" spans="2:11" x14ac:dyDescent="0.2">
      <c r="B54" s="128">
        <v>5</v>
      </c>
      <c r="C54" s="279" t="str">
        <f t="shared" ref="C54" si="0">C43</f>
        <v>JOSÉ TRINIDAD RODRÍGUEZ LÓPEZ</v>
      </c>
      <c r="D54" s="124">
        <v>0.5</v>
      </c>
      <c r="E54" s="271">
        <v>1</v>
      </c>
      <c r="F54" s="126">
        <f t="shared" ref="F54" si="1">SUM(D54:E54)</f>
        <v>1.5</v>
      </c>
      <c r="G54" s="596"/>
      <c r="H54" s="597"/>
      <c r="I54" s="597"/>
      <c r="J54" s="597"/>
      <c r="K54" s="598"/>
    </row>
    <row r="55" spans="2:11" ht="13.5" thickBot="1" x14ac:dyDescent="0.25">
      <c r="B55" s="37"/>
      <c r="C55" s="188"/>
      <c r="D55" s="190"/>
      <c r="E55" s="191"/>
      <c r="F55" s="193"/>
      <c r="G55" s="192"/>
      <c r="H55" s="189"/>
      <c r="I55" s="189"/>
      <c r="J55" s="189"/>
      <c r="K55" s="189"/>
    </row>
    <row r="56" spans="2:11" ht="13.5" thickBot="1" x14ac:dyDescent="0.25">
      <c r="E56" s="289" t="s">
        <v>57</v>
      </c>
      <c r="F56" s="290">
        <f>AVERAGE(F50:F54)</f>
        <v>2.4</v>
      </c>
      <c r="G56" s="24"/>
    </row>
  </sheetData>
  <mergeCells count="25">
    <mergeCell ref="E3:I3"/>
    <mergeCell ref="G53:K53"/>
    <mergeCell ref="H32:L32"/>
    <mergeCell ref="J43:K43"/>
    <mergeCell ref="G49:K49"/>
    <mergeCell ref="J42:K42"/>
    <mergeCell ref="J39:K39"/>
    <mergeCell ref="J41:K41"/>
    <mergeCell ref="J38:K38"/>
    <mergeCell ref="B6:K7"/>
    <mergeCell ref="H13:J13"/>
    <mergeCell ref="B10:K11"/>
    <mergeCell ref="K4:L4"/>
    <mergeCell ref="G54:K54"/>
    <mergeCell ref="H27:K27"/>
    <mergeCell ref="H28:L28"/>
    <mergeCell ref="G17:K17"/>
    <mergeCell ref="G18:K18"/>
    <mergeCell ref="G19:K19"/>
    <mergeCell ref="G20:K20"/>
    <mergeCell ref="G21:K21"/>
    <mergeCell ref="G22:K22"/>
    <mergeCell ref="H29:L29"/>
    <mergeCell ref="H31:L31"/>
    <mergeCell ref="H30:K30"/>
  </mergeCells>
  <phoneticPr fontId="29" type="noConversion"/>
  <printOptions horizontalCentered="1"/>
  <pageMargins left="0.39370078740157483" right="0.39370078740157483" top="0.59055118110236227" bottom="0.27559055118110237" header="0" footer="0"/>
  <pageSetup scale="6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7"/>
  <sheetViews>
    <sheetView workbookViewId="0"/>
  </sheetViews>
  <sheetFormatPr baseColWidth="10" defaultRowHeight="12.75" x14ac:dyDescent="0.2"/>
  <cols>
    <col min="2" max="2" width="18" customWidth="1"/>
    <col min="6" max="6" width="17.28515625" customWidth="1"/>
    <col min="7" max="7" width="19.5703125" customWidth="1"/>
  </cols>
  <sheetData>
    <row r="3" spans="1:13" ht="20.25" x14ac:dyDescent="0.3">
      <c r="B3" s="632" t="s">
        <v>226</v>
      </c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</row>
    <row r="5" spans="1:13" x14ac:dyDescent="0.2">
      <c r="B5" s="244" t="s">
        <v>225</v>
      </c>
      <c r="C5" s="352" t="s">
        <v>224</v>
      </c>
      <c r="D5" s="352" t="s">
        <v>223</v>
      </c>
      <c r="E5" s="352" t="s">
        <v>222</v>
      </c>
      <c r="F5" s="244" t="s">
        <v>221</v>
      </c>
      <c r="G5" s="244" t="s">
        <v>220</v>
      </c>
    </row>
    <row r="6" spans="1:13" x14ac:dyDescent="0.2">
      <c r="A6" s="349">
        <v>1</v>
      </c>
      <c r="B6" s="265" t="s">
        <v>214</v>
      </c>
      <c r="C6" s="347">
        <v>8.56</v>
      </c>
      <c r="D6" s="244">
        <v>8.83</v>
      </c>
      <c r="E6" s="244">
        <v>8.85</v>
      </c>
      <c r="F6" s="244">
        <f t="shared" ref="F6:F14" si="0">STDEV(C6:D6)</f>
        <v>0.19091883092036754</v>
      </c>
      <c r="G6" s="244">
        <f t="shared" ref="G6:G14" si="1">STDEV(D6:E6)</f>
        <v>1.4142135623730649E-2</v>
      </c>
    </row>
    <row r="7" spans="1:13" x14ac:dyDescent="0.2">
      <c r="A7" s="349">
        <v>2</v>
      </c>
      <c r="B7" s="265" t="s">
        <v>219</v>
      </c>
      <c r="C7" s="347">
        <v>8.76</v>
      </c>
      <c r="D7" s="244">
        <v>8.85</v>
      </c>
      <c r="E7" s="244">
        <v>8.76</v>
      </c>
      <c r="F7" s="244">
        <f t="shared" si="0"/>
        <v>6.3639610306789177E-2</v>
      </c>
      <c r="G7" s="244">
        <f t="shared" si="1"/>
        <v>6.3639610306789177E-2</v>
      </c>
    </row>
    <row r="8" spans="1:13" x14ac:dyDescent="0.2">
      <c r="A8" s="349">
        <v>3</v>
      </c>
      <c r="B8" s="265" t="s">
        <v>214</v>
      </c>
      <c r="C8" s="347">
        <v>8.82</v>
      </c>
      <c r="D8" s="244">
        <v>8.8000000000000007</v>
      </c>
      <c r="E8" s="244">
        <v>8.74</v>
      </c>
      <c r="F8" s="244">
        <f t="shared" si="0"/>
        <v>1.4142135623730649E-2</v>
      </c>
      <c r="G8" s="244">
        <f t="shared" si="1"/>
        <v>4.2426406871193201E-2</v>
      </c>
    </row>
    <row r="9" spans="1:13" x14ac:dyDescent="0.2">
      <c r="A9" s="349">
        <v>4</v>
      </c>
      <c r="B9" s="265" t="s">
        <v>218</v>
      </c>
      <c r="C9" s="347">
        <v>8.6199999999999992</v>
      </c>
      <c r="D9" s="244">
        <v>8.82</v>
      </c>
      <c r="E9" s="244">
        <v>8.7899999999999991</v>
      </c>
      <c r="F9" s="244">
        <f t="shared" si="0"/>
        <v>0.14142135623731025</v>
      </c>
      <c r="G9" s="244">
        <f t="shared" si="1"/>
        <v>2.1213203435597228E-2</v>
      </c>
    </row>
    <row r="10" spans="1:13" x14ac:dyDescent="0.2">
      <c r="A10" s="349">
        <v>5</v>
      </c>
      <c r="B10" s="351" t="s">
        <v>216</v>
      </c>
      <c r="C10" s="350">
        <v>8.39</v>
      </c>
      <c r="D10" s="244">
        <v>8.8699999999999992</v>
      </c>
      <c r="E10" s="244">
        <v>8.81</v>
      </c>
      <c r="F10" s="244">
        <f t="shared" si="0"/>
        <v>0.33941125496954189</v>
      </c>
      <c r="G10" s="244">
        <f t="shared" si="1"/>
        <v>4.2426406871191945E-2</v>
      </c>
    </row>
    <row r="11" spans="1:13" x14ac:dyDescent="0.2">
      <c r="A11" s="349">
        <v>6</v>
      </c>
      <c r="B11" s="265" t="s">
        <v>217</v>
      </c>
      <c r="C11" s="347">
        <v>8.8800000000000008</v>
      </c>
      <c r="D11" s="244">
        <v>8.83</v>
      </c>
      <c r="E11" s="244">
        <v>8.8800000000000008</v>
      </c>
      <c r="F11" s="244">
        <f t="shared" si="0"/>
        <v>3.5355339059327882E-2</v>
      </c>
      <c r="G11" s="244">
        <f t="shared" si="1"/>
        <v>3.5355339059327882E-2</v>
      </c>
    </row>
    <row r="12" spans="1:13" x14ac:dyDescent="0.2">
      <c r="A12" s="349">
        <v>7</v>
      </c>
      <c r="B12" s="265" t="s">
        <v>216</v>
      </c>
      <c r="C12" s="347">
        <v>9.35</v>
      </c>
      <c r="D12" s="244">
        <v>9.6300000000000008</v>
      </c>
      <c r="E12" s="244">
        <v>9.5399999999999991</v>
      </c>
      <c r="F12" s="244">
        <f t="shared" si="0"/>
        <v>0.1979898987322341</v>
      </c>
      <c r="G12" s="244">
        <f t="shared" si="1"/>
        <v>6.363961030679044E-2</v>
      </c>
    </row>
    <row r="13" spans="1:13" x14ac:dyDescent="0.2">
      <c r="A13" s="349">
        <v>8</v>
      </c>
      <c r="B13" s="265" t="s">
        <v>214</v>
      </c>
      <c r="C13" s="347">
        <v>8.1300000000000008</v>
      </c>
      <c r="D13" s="244">
        <v>8.8800000000000008</v>
      </c>
      <c r="E13" s="244">
        <v>8.84</v>
      </c>
      <c r="F13" s="244">
        <f t="shared" si="0"/>
        <v>0.5303300858899106</v>
      </c>
      <c r="G13" s="244">
        <f t="shared" si="1"/>
        <v>2.8284271247462554E-2</v>
      </c>
    </row>
    <row r="14" spans="1:13" x14ac:dyDescent="0.2">
      <c r="A14" s="348">
        <v>9</v>
      </c>
      <c r="B14" s="265" t="s">
        <v>215</v>
      </c>
      <c r="C14" s="347">
        <v>9.19</v>
      </c>
      <c r="D14" s="244">
        <v>9.07</v>
      </c>
      <c r="E14" s="244">
        <v>9.09</v>
      </c>
      <c r="F14" s="244">
        <f t="shared" si="0"/>
        <v>8.4852813742385153E-2</v>
      </c>
      <c r="G14" s="244">
        <f t="shared" si="1"/>
        <v>1.4142135623730649E-2</v>
      </c>
    </row>
    <row r="15" spans="1:13" x14ac:dyDescent="0.2">
      <c r="A15" s="348">
        <v>10</v>
      </c>
      <c r="B15" s="265" t="s">
        <v>214</v>
      </c>
      <c r="C15" s="347"/>
      <c r="D15" s="244"/>
      <c r="E15" s="244">
        <v>8.2100000000000009</v>
      </c>
    </row>
    <row r="16" spans="1:13" x14ac:dyDescent="0.2">
      <c r="C16">
        <f>STDEV(C6:C14)</f>
        <v>0.37785946829182082</v>
      </c>
      <c r="D16">
        <f>STDEV(D6:D14)</f>
        <v>0.26603571188846081</v>
      </c>
      <c r="E16">
        <f>STDEV(E6:E14)</f>
        <v>0.25326753531482143</v>
      </c>
      <c r="F16" s="346">
        <f>STDEV(F6:F14)</f>
        <v>0.16622441323570827</v>
      </c>
      <c r="G16" s="346">
        <f>STDEV(G6:G14)</f>
        <v>1.8856180831641405E-2</v>
      </c>
    </row>
    <row r="17" spans="1:6" x14ac:dyDescent="0.2">
      <c r="A17" s="345" t="s">
        <v>57</v>
      </c>
      <c r="B17" s="344">
        <f>C6+C7+C8+C9+C10+C11+C12+C13+C14</f>
        <v>78.7</v>
      </c>
      <c r="C17" s="344">
        <f>AVERAGE(C6:C14)</f>
        <v>8.7444444444444454</v>
      </c>
      <c r="D17" s="5">
        <f>AVERAGE(D6:D14)</f>
        <v>8.9533333333333314</v>
      </c>
      <c r="E17" s="5">
        <f>AVERAGE(E6:E15)</f>
        <v>8.8510000000000026</v>
      </c>
      <c r="F17" s="343"/>
    </row>
  </sheetData>
  <mergeCells count="1">
    <mergeCell ref="B3:M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9"/>
  <sheetViews>
    <sheetView topLeftCell="E1" workbookViewId="0">
      <selection activeCell="Q1" sqref="Q1"/>
    </sheetView>
  </sheetViews>
  <sheetFormatPr baseColWidth="10" defaultRowHeight="12.75" x14ac:dyDescent="0.2"/>
  <cols>
    <col min="2" max="2" width="37.5703125" customWidth="1"/>
    <col min="3" max="3" width="35.7109375" customWidth="1"/>
    <col min="7" max="7" width="10.85546875" customWidth="1"/>
    <col min="8" max="8" width="14" customWidth="1"/>
    <col min="11" max="11" width="12.28515625" customWidth="1"/>
  </cols>
  <sheetData>
    <row r="2" spans="1:14" ht="20.25" x14ac:dyDescent="0.3">
      <c r="B2" s="632" t="s">
        <v>226</v>
      </c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</row>
    <row r="4" spans="1:14" x14ac:dyDescent="0.2">
      <c r="D4" s="352" t="s">
        <v>224</v>
      </c>
      <c r="E4" s="352" t="s">
        <v>223</v>
      </c>
      <c r="F4" s="352" t="s">
        <v>222</v>
      </c>
      <c r="I4" s="263" t="s">
        <v>224</v>
      </c>
      <c r="J4" s="263" t="s">
        <v>223</v>
      </c>
      <c r="K4" s="395" t="s">
        <v>222</v>
      </c>
    </row>
    <row r="5" spans="1:14" ht="12.75" customHeight="1" x14ac:dyDescent="0.2">
      <c r="A5">
        <v>1</v>
      </c>
      <c r="B5" s="394" t="s">
        <v>250</v>
      </c>
      <c r="C5" s="393" t="s">
        <v>249</v>
      </c>
      <c r="D5" s="383">
        <v>8.83</v>
      </c>
      <c r="E5" s="383">
        <v>8.8000000000000007</v>
      </c>
      <c r="F5" s="383">
        <v>8.82</v>
      </c>
      <c r="H5" s="633" t="s">
        <v>227</v>
      </c>
      <c r="I5" s="6">
        <v>8.8699999999999992</v>
      </c>
      <c r="J5" s="6" t="s">
        <v>231</v>
      </c>
      <c r="K5" s="6" t="s">
        <v>231</v>
      </c>
    </row>
    <row r="6" spans="1:14" x14ac:dyDescent="0.2">
      <c r="A6">
        <v>2</v>
      </c>
      <c r="B6" s="390" t="s">
        <v>248</v>
      </c>
      <c r="C6" s="389" t="s">
        <v>227</v>
      </c>
      <c r="D6" s="386">
        <v>8.8699999999999992</v>
      </c>
      <c r="E6" s="386"/>
      <c r="F6" s="386" t="s">
        <v>231</v>
      </c>
      <c r="H6" s="633"/>
      <c r="I6" s="6">
        <v>8.73</v>
      </c>
      <c r="J6" s="6">
        <v>8.84</v>
      </c>
      <c r="K6" s="6">
        <v>9.1300000000000008</v>
      </c>
    </row>
    <row r="7" spans="1:14" x14ac:dyDescent="0.2">
      <c r="A7">
        <v>3</v>
      </c>
      <c r="B7" s="392" t="s">
        <v>247</v>
      </c>
      <c r="C7" s="391" t="s">
        <v>228</v>
      </c>
      <c r="D7" s="361">
        <v>5.93</v>
      </c>
      <c r="E7" s="361">
        <v>8.02</v>
      </c>
      <c r="F7" s="361" t="s">
        <v>231</v>
      </c>
      <c r="H7" s="633"/>
      <c r="I7" s="6">
        <v>8.0500000000000007</v>
      </c>
      <c r="J7" s="367">
        <v>8.17</v>
      </c>
      <c r="K7" s="6" t="s">
        <v>231</v>
      </c>
    </row>
    <row r="8" spans="1:14" x14ac:dyDescent="0.2">
      <c r="A8">
        <v>4</v>
      </c>
      <c r="B8" s="382" t="s">
        <v>159</v>
      </c>
      <c r="C8" s="381" t="s">
        <v>241</v>
      </c>
      <c r="D8" s="380">
        <v>8.09</v>
      </c>
      <c r="E8" s="380">
        <v>8.4600000000000009</v>
      </c>
      <c r="F8" s="380">
        <v>8.4600000000000009</v>
      </c>
      <c r="H8" s="633"/>
      <c r="I8" s="6">
        <v>6.6</v>
      </c>
      <c r="J8" s="367">
        <v>6.79</v>
      </c>
      <c r="K8" s="367">
        <v>7.24</v>
      </c>
    </row>
    <row r="9" spans="1:14" x14ac:dyDescent="0.2">
      <c r="A9">
        <v>5</v>
      </c>
      <c r="B9" s="379" t="s">
        <v>162</v>
      </c>
      <c r="C9" s="378" t="s">
        <v>238</v>
      </c>
      <c r="D9" s="377">
        <v>7.76</v>
      </c>
      <c r="E9" s="377">
        <v>8.17</v>
      </c>
      <c r="F9" s="377">
        <v>8.15</v>
      </c>
      <c r="H9" s="633"/>
      <c r="I9" s="6">
        <v>5.98</v>
      </c>
      <c r="J9" s="6" t="s">
        <v>231</v>
      </c>
      <c r="K9" s="367" t="s">
        <v>231</v>
      </c>
    </row>
    <row r="10" spans="1:14" x14ac:dyDescent="0.2">
      <c r="B10" s="379"/>
      <c r="C10" s="378"/>
      <c r="D10" s="377"/>
      <c r="E10" s="377"/>
      <c r="F10" s="377"/>
      <c r="H10" s="633"/>
      <c r="I10" s="6">
        <v>8.1</v>
      </c>
      <c r="J10" s="367">
        <v>7.97</v>
      </c>
      <c r="K10" s="367" t="s">
        <v>231</v>
      </c>
    </row>
    <row r="11" spans="1:14" x14ac:dyDescent="0.2">
      <c r="B11" s="379"/>
      <c r="C11" s="378"/>
      <c r="D11" s="377"/>
      <c r="E11" s="377"/>
      <c r="F11" s="377"/>
      <c r="H11" s="633"/>
      <c r="I11" s="6" t="s">
        <v>231</v>
      </c>
      <c r="J11" s="367" t="s">
        <v>231</v>
      </c>
      <c r="K11" s="367">
        <v>8.31</v>
      </c>
    </row>
    <row r="12" spans="1:14" x14ac:dyDescent="0.2">
      <c r="A12">
        <v>7</v>
      </c>
      <c r="B12" s="390" t="s">
        <v>150</v>
      </c>
      <c r="C12" s="389" t="s">
        <v>227</v>
      </c>
      <c r="D12" s="386">
        <v>8.73</v>
      </c>
      <c r="E12" s="386">
        <v>8.84</v>
      </c>
      <c r="F12" s="386">
        <v>9.1300000000000008</v>
      </c>
      <c r="H12" s="633" t="s">
        <v>235</v>
      </c>
      <c r="I12" s="367">
        <v>8.83</v>
      </c>
      <c r="J12" s="367">
        <v>8.8000000000000007</v>
      </c>
      <c r="K12" s="367">
        <v>8.82</v>
      </c>
    </row>
    <row r="13" spans="1:14" x14ac:dyDescent="0.2">
      <c r="A13">
        <v>8</v>
      </c>
      <c r="B13" s="379" t="s">
        <v>124</v>
      </c>
      <c r="C13" s="378" t="s">
        <v>238</v>
      </c>
      <c r="D13" s="377">
        <v>7.89</v>
      </c>
      <c r="E13" s="377">
        <v>8.0299999999999994</v>
      </c>
      <c r="F13" s="377">
        <v>8.3800000000000008</v>
      </c>
      <c r="H13" s="633"/>
      <c r="I13" s="367">
        <v>7.32</v>
      </c>
      <c r="J13" s="367">
        <v>7.38</v>
      </c>
      <c r="K13" s="6" t="s">
        <v>231</v>
      </c>
    </row>
    <row r="14" spans="1:14" ht="12.75" customHeight="1" x14ac:dyDescent="0.2">
      <c r="A14">
        <v>9</v>
      </c>
      <c r="B14" s="385" t="s">
        <v>246</v>
      </c>
      <c r="C14" s="384" t="s">
        <v>235</v>
      </c>
      <c r="D14" s="383">
        <v>9.27</v>
      </c>
      <c r="E14" s="383">
        <v>9.57</v>
      </c>
      <c r="F14" s="383">
        <v>9.65</v>
      </c>
      <c r="H14" s="633"/>
      <c r="I14" s="367">
        <v>9.27</v>
      </c>
      <c r="J14" s="367">
        <v>9.57</v>
      </c>
      <c r="K14" s="367">
        <v>9.65</v>
      </c>
    </row>
    <row r="15" spans="1:14" x14ac:dyDescent="0.2">
      <c r="A15">
        <v>10</v>
      </c>
      <c r="B15" s="388" t="s">
        <v>245</v>
      </c>
      <c r="C15" s="387" t="s">
        <v>227</v>
      </c>
      <c r="D15" s="386">
        <v>8.0500000000000007</v>
      </c>
      <c r="E15" s="386">
        <v>8.17</v>
      </c>
      <c r="F15" s="386" t="s">
        <v>244</v>
      </c>
      <c r="H15" s="633"/>
      <c r="I15" s="367">
        <v>8.09</v>
      </c>
      <c r="J15" s="367">
        <v>8.1199999999999992</v>
      </c>
      <c r="K15" s="6" t="s">
        <v>231</v>
      </c>
    </row>
    <row r="16" spans="1:14" x14ac:dyDescent="0.2">
      <c r="A16">
        <v>11</v>
      </c>
      <c r="B16" s="385" t="s">
        <v>243</v>
      </c>
      <c r="C16" s="384" t="s">
        <v>242</v>
      </c>
      <c r="D16" s="383">
        <v>8.17</v>
      </c>
      <c r="E16" s="383">
        <v>7.81</v>
      </c>
      <c r="F16" s="383">
        <v>7.68</v>
      </c>
      <c r="H16" s="633"/>
      <c r="I16" s="367">
        <v>8.17</v>
      </c>
      <c r="J16" s="367">
        <v>7.81</v>
      </c>
      <c r="K16" s="367">
        <v>7.68</v>
      </c>
    </row>
    <row r="17" spans="1:11" x14ac:dyDescent="0.2">
      <c r="A17">
        <v>12</v>
      </c>
      <c r="B17" s="382" t="s">
        <v>164</v>
      </c>
      <c r="C17" s="381" t="s">
        <v>241</v>
      </c>
      <c r="D17" s="380">
        <v>7.59</v>
      </c>
      <c r="E17" s="380">
        <v>7.75</v>
      </c>
      <c r="F17" s="380">
        <v>8.39</v>
      </c>
      <c r="H17" s="633" t="s">
        <v>240</v>
      </c>
      <c r="I17" s="367">
        <v>8.09</v>
      </c>
      <c r="J17" s="367">
        <v>8.4600000000000009</v>
      </c>
      <c r="K17" s="367">
        <v>8.4600000000000009</v>
      </c>
    </row>
    <row r="18" spans="1:11" x14ac:dyDescent="0.2">
      <c r="A18">
        <v>13</v>
      </c>
      <c r="B18" s="379" t="s">
        <v>165</v>
      </c>
      <c r="C18" s="378" t="s">
        <v>238</v>
      </c>
      <c r="D18" s="377">
        <v>6.88</v>
      </c>
      <c r="E18" s="377">
        <v>7.31</v>
      </c>
      <c r="F18" s="377">
        <v>7.54</v>
      </c>
      <c r="H18" s="633"/>
      <c r="I18" s="367">
        <v>7.59</v>
      </c>
      <c r="J18" s="367">
        <v>7.75</v>
      </c>
      <c r="K18" s="367">
        <v>8.39</v>
      </c>
    </row>
    <row r="19" spans="1:11" x14ac:dyDescent="0.2">
      <c r="A19">
        <v>14</v>
      </c>
      <c r="B19" s="356" t="s">
        <v>122</v>
      </c>
      <c r="C19" s="355" t="s">
        <v>135</v>
      </c>
      <c r="D19" s="354">
        <v>9.27</v>
      </c>
      <c r="E19" s="6">
        <v>9.51</v>
      </c>
      <c r="F19" s="375">
        <v>9.43</v>
      </c>
      <c r="H19" s="634" t="s">
        <v>228</v>
      </c>
      <c r="I19" s="367">
        <v>5.93</v>
      </c>
      <c r="J19" s="367">
        <v>8.02</v>
      </c>
      <c r="K19" s="6" t="s">
        <v>231</v>
      </c>
    </row>
    <row r="20" spans="1:11" x14ac:dyDescent="0.2">
      <c r="B20" s="356"/>
      <c r="C20" s="355"/>
      <c r="D20" s="354"/>
      <c r="E20" s="6"/>
      <c r="F20" s="375"/>
      <c r="H20" s="635"/>
      <c r="I20" s="367">
        <v>6.88</v>
      </c>
      <c r="J20" s="367">
        <v>7.31</v>
      </c>
      <c r="K20" s="6" t="s">
        <v>231</v>
      </c>
    </row>
    <row r="21" spans="1:11" x14ac:dyDescent="0.2">
      <c r="B21" s="356"/>
      <c r="C21" s="355"/>
      <c r="D21" s="354"/>
      <c r="E21" s="6"/>
      <c r="F21" s="375"/>
      <c r="H21" s="635"/>
      <c r="I21" s="367" t="s">
        <v>231</v>
      </c>
      <c r="J21" s="367" t="s">
        <v>231</v>
      </c>
      <c r="K21" s="6">
        <v>6.45</v>
      </c>
    </row>
    <row r="22" spans="1:11" x14ac:dyDescent="0.2">
      <c r="A22">
        <v>15</v>
      </c>
      <c r="B22" s="356" t="s">
        <v>129</v>
      </c>
      <c r="C22" s="355" t="s">
        <v>135</v>
      </c>
      <c r="D22" s="354">
        <v>9.0500000000000007</v>
      </c>
      <c r="E22" s="6">
        <v>8.34</v>
      </c>
      <c r="F22" s="375">
        <v>8.7100000000000009</v>
      </c>
      <c r="H22" s="636"/>
      <c r="I22" s="6" t="s">
        <v>231</v>
      </c>
      <c r="J22" s="6" t="s">
        <v>231</v>
      </c>
      <c r="K22" s="6">
        <v>7.54</v>
      </c>
    </row>
    <row r="23" spans="1:11" x14ac:dyDescent="0.2">
      <c r="A23">
        <v>16</v>
      </c>
      <c r="B23" s="356" t="s">
        <v>166</v>
      </c>
      <c r="C23" s="355" t="s">
        <v>135</v>
      </c>
      <c r="D23" s="354">
        <v>9.24</v>
      </c>
      <c r="E23" s="6">
        <v>8.5399999999999991</v>
      </c>
      <c r="F23" s="375">
        <v>9.1</v>
      </c>
      <c r="H23" s="633" t="s">
        <v>238</v>
      </c>
      <c r="I23" s="376">
        <v>7.76</v>
      </c>
      <c r="J23" s="376">
        <v>8.17</v>
      </c>
      <c r="K23" s="6">
        <v>8.15</v>
      </c>
    </row>
    <row r="24" spans="1:11" x14ac:dyDescent="0.2">
      <c r="A24">
        <v>17</v>
      </c>
      <c r="B24" s="356" t="s">
        <v>123</v>
      </c>
      <c r="C24" s="355" t="s">
        <v>135</v>
      </c>
      <c r="D24" s="354">
        <v>9.33</v>
      </c>
      <c r="E24" s="6">
        <v>9.5299999999999994</v>
      </c>
      <c r="F24" s="375">
        <v>9.56</v>
      </c>
      <c r="H24" s="633"/>
      <c r="I24" s="367">
        <v>7.89</v>
      </c>
      <c r="J24" s="367">
        <v>8.0299999999999994</v>
      </c>
      <c r="K24" s="6">
        <v>8.3800000000000008</v>
      </c>
    </row>
    <row r="25" spans="1:11" x14ac:dyDescent="0.2">
      <c r="A25">
        <v>18</v>
      </c>
      <c r="B25" s="374" t="s">
        <v>239</v>
      </c>
      <c r="C25" s="373" t="s">
        <v>238</v>
      </c>
      <c r="D25" s="372">
        <v>7.78</v>
      </c>
      <c r="E25" s="372">
        <v>6.77</v>
      </c>
      <c r="F25" s="372">
        <v>7.34</v>
      </c>
      <c r="H25" s="633"/>
      <c r="I25" s="367">
        <v>7.78</v>
      </c>
      <c r="J25" s="367">
        <v>6.77</v>
      </c>
      <c r="K25" s="6">
        <v>7.34</v>
      </c>
    </row>
    <row r="26" spans="1:11" x14ac:dyDescent="0.2">
      <c r="A26">
        <v>19</v>
      </c>
      <c r="B26" s="365" t="s">
        <v>237</v>
      </c>
      <c r="C26" s="364" t="s">
        <v>227</v>
      </c>
      <c r="D26" s="371">
        <v>6.6</v>
      </c>
      <c r="E26" s="371">
        <v>6.79</v>
      </c>
      <c r="F26" s="371">
        <v>7.24</v>
      </c>
      <c r="H26" s="633" t="s">
        <v>135</v>
      </c>
      <c r="I26" s="367">
        <v>9.27</v>
      </c>
      <c r="J26" s="367">
        <v>9.51</v>
      </c>
      <c r="K26" s="5">
        <v>9.43</v>
      </c>
    </row>
    <row r="27" spans="1:11" x14ac:dyDescent="0.2">
      <c r="A27">
        <v>20</v>
      </c>
      <c r="B27" s="370" t="s">
        <v>236</v>
      </c>
      <c r="C27" s="369" t="s">
        <v>235</v>
      </c>
      <c r="D27" s="368">
        <v>8.09</v>
      </c>
      <c r="E27" s="368">
        <v>8.1199999999999992</v>
      </c>
      <c r="F27" s="368" t="s">
        <v>231</v>
      </c>
      <c r="H27" s="633"/>
      <c r="I27" s="367">
        <v>9.0500000000000007</v>
      </c>
      <c r="J27" s="367">
        <v>8.34</v>
      </c>
      <c r="K27" s="5">
        <v>8.7100000000000009</v>
      </c>
    </row>
    <row r="28" spans="1:11" x14ac:dyDescent="0.2">
      <c r="A28">
        <v>21</v>
      </c>
      <c r="B28" s="365" t="s">
        <v>234</v>
      </c>
      <c r="C28" s="364" t="s">
        <v>227</v>
      </c>
      <c r="D28" s="357">
        <v>5.98</v>
      </c>
      <c r="E28" s="357"/>
      <c r="F28" s="357" t="s">
        <v>231</v>
      </c>
      <c r="H28" s="633"/>
      <c r="I28" s="367">
        <v>9.24</v>
      </c>
      <c r="J28" s="367">
        <v>8.5399999999999991</v>
      </c>
      <c r="K28" s="5">
        <v>9.1</v>
      </c>
    </row>
    <row r="29" spans="1:11" x14ac:dyDescent="0.2">
      <c r="B29" s="365"/>
      <c r="C29" s="364"/>
      <c r="D29" s="357"/>
      <c r="E29" s="357"/>
      <c r="F29" s="357"/>
      <c r="H29" s="633"/>
      <c r="I29" s="366">
        <v>9.33</v>
      </c>
      <c r="J29" s="366">
        <v>9.5299999999999994</v>
      </c>
      <c r="K29" s="5">
        <v>9.56</v>
      </c>
    </row>
    <row r="30" spans="1:11" x14ac:dyDescent="0.2">
      <c r="A30">
        <v>22</v>
      </c>
      <c r="B30" s="365" t="s">
        <v>233</v>
      </c>
      <c r="C30" s="364" t="s">
        <v>227</v>
      </c>
      <c r="D30" s="357">
        <v>8.1</v>
      </c>
      <c r="E30" s="357">
        <v>7.97</v>
      </c>
      <c r="F30" s="357" t="s">
        <v>231</v>
      </c>
      <c r="H30" s="633"/>
      <c r="I30" s="6" t="s">
        <v>231</v>
      </c>
      <c r="J30" s="6"/>
      <c r="K30" s="6">
        <v>7.9</v>
      </c>
    </row>
    <row r="31" spans="1:11" x14ac:dyDescent="0.2">
      <c r="A31">
        <v>23</v>
      </c>
      <c r="B31" s="359" t="s">
        <v>232</v>
      </c>
      <c r="C31" s="358" t="s">
        <v>227</v>
      </c>
      <c r="D31" s="357"/>
      <c r="E31" s="357">
        <v>7.68</v>
      </c>
      <c r="F31" s="357" t="s">
        <v>231</v>
      </c>
    </row>
    <row r="32" spans="1:11" x14ac:dyDescent="0.2">
      <c r="A32">
        <v>24</v>
      </c>
      <c r="B32" s="359" t="s">
        <v>169</v>
      </c>
      <c r="C32" s="358" t="s">
        <v>227</v>
      </c>
      <c r="D32" s="357"/>
      <c r="E32" s="357">
        <v>8.11</v>
      </c>
      <c r="F32" s="357">
        <v>8.89</v>
      </c>
    </row>
    <row r="33" spans="1:6" x14ac:dyDescent="0.2">
      <c r="A33">
        <v>25</v>
      </c>
      <c r="B33" s="363" t="s">
        <v>230</v>
      </c>
      <c r="C33" s="362" t="s">
        <v>228</v>
      </c>
      <c r="D33" s="361"/>
      <c r="E33" s="360"/>
      <c r="F33" s="360">
        <v>6.45</v>
      </c>
    </row>
    <row r="34" spans="1:6" x14ac:dyDescent="0.2">
      <c r="A34">
        <v>26</v>
      </c>
      <c r="B34" s="363" t="s">
        <v>229</v>
      </c>
      <c r="C34" s="362" t="s">
        <v>228</v>
      </c>
      <c r="D34" s="361"/>
      <c r="E34" s="360"/>
      <c r="F34" s="360">
        <v>7.54</v>
      </c>
    </row>
    <row r="35" spans="1:6" x14ac:dyDescent="0.2">
      <c r="A35">
        <v>27</v>
      </c>
      <c r="B35" s="359" t="s">
        <v>179</v>
      </c>
      <c r="C35" s="358" t="s">
        <v>227</v>
      </c>
      <c r="D35" s="357"/>
      <c r="E35" s="357"/>
      <c r="F35" s="357">
        <v>8.31</v>
      </c>
    </row>
    <row r="36" spans="1:6" x14ac:dyDescent="0.2">
      <c r="A36">
        <v>28</v>
      </c>
      <c r="B36" s="356" t="s">
        <v>173</v>
      </c>
      <c r="C36" s="355"/>
      <c r="D36" s="354"/>
      <c r="E36" s="6"/>
      <c r="F36" s="353">
        <v>7.9</v>
      </c>
    </row>
    <row r="37" spans="1:6" x14ac:dyDescent="0.2">
      <c r="A37">
        <v>29</v>
      </c>
    </row>
    <row r="38" spans="1:6" x14ac:dyDescent="0.2">
      <c r="D38" s="343">
        <f>SUM(D5:D30)</f>
        <v>169.49999999999997</v>
      </c>
    </row>
    <row r="39" spans="1:6" x14ac:dyDescent="0.2">
      <c r="D39" s="24">
        <f>D38/21</f>
        <v>8.0714285714285694</v>
      </c>
    </row>
  </sheetData>
  <mergeCells count="7">
    <mergeCell ref="B2:N2"/>
    <mergeCell ref="H23:H25"/>
    <mergeCell ref="H26:H30"/>
    <mergeCell ref="H5:H11"/>
    <mergeCell ref="H12:H16"/>
    <mergeCell ref="H17:H18"/>
    <mergeCell ref="H19:H2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58"/>
  <sheetViews>
    <sheetView topLeftCell="C1" workbookViewId="0">
      <selection activeCell="C9" sqref="C9"/>
    </sheetView>
  </sheetViews>
  <sheetFormatPr baseColWidth="10" defaultRowHeight="12.75" x14ac:dyDescent="0.2"/>
  <cols>
    <col min="1" max="1" width="19" customWidth="1"/>
    <col min="2" max="2" width="14" customWidth="1"/>
    <col min="3" max="4" width="10.42578125" customWidth="1"/>
    <col min="5" max="7" width="12.28515625" customWidth="1"/>
    <col min="17" max="17" width="15.7109375" customWidth="1"/>
  </cols>
  <sheetData>
    <row r="3" spans="1:17" ht="20.25" x14ac:dyDescent="0.3">
      <c r="B3" s="632" t="s">
        <v>256</v>
      </c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</row>
    <row r="6" spans="1:17" ht="15" x14ac:dyDescent="0.25">
      <c r="A6" s="405" t="s">
        <v>255</v>
      </c>
      <c r="B6" s="342" t="s">
        <v>224</v>
      </c>
      <c r="C6" s="342" t="s">
        <v>223</v>
      </c>
      <c r="D6" s="342" t="s">
        <v>222</v>
      </c>
      <c r="E6" t="s">
        <v>254</v>
      </c>
      <c r="F6" s="342" t="s">
        <v>253</v>
      </c>
      <c r="G6" s="342"/>
    </row>
    <row r="7" spans="1:17" x14ac:dyDescent="0.2">
      <c r="A7" s="649" t="s">
        <v>227</v>
      </c>
      <c r="B7" s="368">
        <v>8.8699999999999992</v>
      </c>
      <c r="C7" s="368"/>
      <c r="D7" s="368" t="s">
        <v>231</v>
      </c>
      <c r="E7" t="e">
        <f t="shared" ref="E7:F11" si="0">STDEV(B7:C7)</f>
        <v>#DIV/0!</v>
      </c>
      <c r="F7" t="e">
        <f t="shared" si="0"/>
        <v>#DIV/0!</v>
      </c>
    </row>
    <row r="8" spans="1:17" ht="13.5" thickBot="1" x14ac:dyDescent="0.25">
      <c r="A8" s="650"/>
      <c r="B8" s="368">
        <v>8.73</v>
      </c>
      <c r="C8" s="368">
        <v>8.84</v>
      </c>
      <c r="D8" s="368">
        <v>9.1300000000000008</v>
      </c>
      <c r="E8">
        <f t="shared" si="0"/>
        <v>7.7781745930519827E-2</v>
      </c>
      <c r="F8">
        <f t="shared" si="0"/>
        <v>0.20506096654409944</v>
      </c>
    </row>
    <row r="9" spans="1:17" x14ac:dyDescent="0.2">
      <c r="A9" s="650"/>
      <c r="B9" s="368">
        <v>8.0500000000000007</v>
      </c>
      <c r="C9" s="368">
        <v>8.17</v>
      </c>
      <c r="D9" s="368" t="s">
        <v>231</v>
      </c>
      <c r="E9">
        <f t="shared" si="0"/>
        <v>8.4852813742385153E-2</v>
      </c>
      <c r="F9" t="e">
        <f t="shared" si="0"/>
        <v>#DIV/0!</v>
      </c>
      <c r="Q9" s="643" t="s">
        <v>135</v>
      </c>
    </row>
    <row r="10" spans="1:17" ht="13.5" thickBot="1" x14ac:dyDescent="0.25">
      <c r="A10" s="650"/>
      <c r="B10" s="368">
        <v>6.6</v>
      </c>
      <c r="C10" s="368">
        <v>6.79</v>
      </c>
      <c r="D10" s="368">
        <v>7.24</v>
      </c>
      <c r="E10">
        <f t="shared" si="0"/>
        <v>0.1343502884254443</v>
      </c>
      <c r="F10">
        <f t="shared" si="0"/>
        <v>0.31819805153394648</v>
      </c>
      <c r="Q10" s="644"/>
    </row>
    <row r="11" spans="1:17" x14ac:dyDescent="0.2">
      <c r="A11" s="650"/>
      <c r="B11" s="368">
        <v>5.98</v>
      </c>
      <c r="C11" s="368"/>
      <c r="D11" s="368" t="s">
        <v>231</v>
      </c>
      <c r="E11" t="e">
        <f t="shared" si="0"/>
        <v>#DIV/0!</v>
      </c>
      <c r="F11" t="e">
        <f t="shared" si="0"/>
        <v>#DIV/0!</v>
      </c>
    </row>
    <row r="12" spans="1:17" ht="13.5" thickBot="1" x14ac:dyDescent="0.25">
      <c r="A12" s="650"/>
      <c r="B12" s="368">
        <v>8.1</v>
      </c>
      <c r="C12" s="368">
        <v>7.97</v>
      </c>
      <c r="D12" s="368" t="s">
        <v>231</v>
      </c>
      <c r="E12" t="e">
        <f>STDEV(B13:C13)</f>
        <v>#DIV/0!</v>
      </c>
      <c r="F12" t="e">
        <f t="shared" ref="F12:F32" si="1">STDEV(C12:D12)</f>
        <v>#DIV/0!</v>
      </c>
    </row>
    <row r="13" spans="1:17" x14ac:dyDescent="0.2">
      <c r="A13" s="651"/>
      <c r="B13" s="368" t="s">
        <v>231</v>
      </c>
      <c r="C13" s="368" t="s">
        <v>231</v>
      </c>
      <c r="D13" s="368">
        <v>8.31</v>
      </c>
      <c r="F13" t="e">
        <f t="shared" si="1"/>
        <v>#DIV/0!</v>
      </c>
      <c r="Q13" s="645" t="s">
        <v>238</v>
      </c>
    </row>
    <row r="14" spans="1:17" ht="13.5" thickBot="1" x14ac:dyDescent="0.25">
      <c r="A14" s="652" t="s">
        <v>235</v>
      </c>
      <c r="B14" s="357">
        <v>8.83</v>
      </c>
      <c r="C14" s="357">
        <v>8.8000000000000007</v>
      </c>
      <c r="D14" s="357">
        <v>8.82</v>
      </c>
      <c r="E14">
        <f t="shared" ref="E14:E21" si="2">STDEV(B14:C14)</f>
        <v>2.1213203435595972E-2</v>
      </c>
      <c r="F14">
        <f t="shared" si="1"/>
        <v>1.4142135623730649E-2</v>
      </c>
      <c r="Q14" s="646"/>
    </row>
    <row r="15" spans="1:17" ht="13.5" thickBot="1" x14ac:dyDescent="0.25">
      <c r="A15" s="653"/>
      <c r="B15" s="357">
        <v>7.32</v>
      </c>
      <c r="C15" s="357">
        <v>7.38</v>
      </c>
      <c r="D15" s="357" t="s">
        <v>231</v>
      </c>
      <c r="E15">
        <f t="shared" si="2"/>
        <v>4.2426406871192576E-2</v>
      </c>
      <c r="F15" t="e">
        <f t="shared" si="1"/>
        <v>#DIV/0!</v>
      </c>
    </row>
    <row r="16" spans="1:17" x14ac:dyDescent="0.2">
      <c r="A16" s="653"/>
      <c r="B16" s="357">
        <v>9.27</v>
      </c>
      <c r="C16" s="357">
        <v>9.57</v>
      </c>
      <c r="D16" s="357">
        <v>9.65</v>
      </c>
      <c r="E16">
        <f t="shared" si="2"/>
        <v>0.21213203435596475</v>
      </c>
      <c r="F16">
        <f t="shared" si="1"/>
        <v>5.6568542494923851E-2</v>
      </c>
      <c r="Q16" s="665" t="s">
        <v>228</v>
      </c>
    </row>
    <row r="17" spans="1:17" ht="13.5" thickBot="1" x14ac:dyDescent="0.25">
      <c r="A17" s="653"/>
      <c r="B17" s="357">
        <v>8.09</v>
      </c>
      <c r="C17" s="357">
        <v>8.1199999999999992</v>
      </c>
      <c r="D17" s="357" t="s">
        <v>231</v>
      </c>
      <c r="E17">
        <f t="shared" si="2"/>
        <v>2.1213203435595972E-2</v>
      </c>
      <c r="F17" t="e">
        <f t="shared" si="1"/>
        <v>#DIV/0!</v>
      </c>
      <c r="Q17" s="666"/>
    </row>
    <row r="18" spans="1:17" ht="13.5" thickBot="1" x14ac:dyDescent="0.25">
      <c r="A18" s="654"/>
      <c r="B18" s="357">
        <v>8.17</v>
      </c>
      <c r="C18" s="357">
        <v>7.81</v>
      </c>
      <c r="D18" s="357">
        <v>7.68</v>
      </c>
      <c r="E18">
        <f t="shared" si="2"/>
        <v>0.25455844122715737</v>
      </c>
      <c r="F18">
        <f t="shared" si="1"/>
        <v>9.1923881554251102E-2</v>
      </c>
    </row>
    <row r="19" spans="1:17" x14ac:dyDescent="0.2">
      <c r="A19" s="655" t="s">
        <v>240</v>
      </c>
      <c r="B19" s="404">
        <v>8.09</v>
      </c>
      <c r="C19" s="404">
        <v>8.4600000000000009</v>
      </c>
      <c r="D19" s="403">
        <v>8.4600000000000009</v>
      </c>
      <c r="E19">
        <f t="shared" si="2"/>
        <v>0.26162950903902327</v>
      </c>
      <c r="F19">
        <f t="shared" si="1"/>
        <v>0</v>
      </c>
      <c r="Q19" s="647" t="s">
        <v>241</v>
      </c>
    </row>
    <row r="20" spans="1:17" ht="13.5" thickBot="1" x14ac:dyDescent="0.25">
      <c r="A20" s="656"/>
      <c r="B20" s="404">
        <v>7.59</v>
      </c>
      <c r="C20" s="404">
        <v>7.75</v>
      </c>
      <c r="D20" s="403">
        <v>8.39</v>
      </c>
      <c r="E20">
        <f t="shared" si="2"/>
        <v>0.1131370849898477</v>
      </c>
      <c r="F20">
        <f t="shared" si="1"/>
        <v>0.45254833995939081</v>
      </c>
      <c r="Q20" s="648"/>
    </row>
    <row r="21" spans="1:17" x14ac:dyDescent="0.2">
      <c r="A21" s="402" t="s">
        <v>228</v>
      </c>
      <c r="B21" s="399">
        <v>5.93</v>
      </c>
      <c r="C21" s="399">
        <v>8.02</v>
      </c>
      <c r="D21" s="399" t="s">
        <v>231</v>
      </c>
      <c r="E21" s="244">
        <f t="shared" si="2"/>
        <v>1.477853172679884</v>
      </c>
      <c r="F21" t="e">
        <f t="shared" si="1"/>
        <v>#DIV/0!</v>
      </c>
    </row>
    <row r="22" spans="1:17" x14ac:dyDescent="0.2">
      <c r="A22" s="401"/>
      <c r="B22" s="399">
        <v>6.88</v>
      </c>
      <c r="C22" s="399">
        <v>7.31</v>
      </c>
      <c r="D22" s="399" t="s">
        <v>231</v>
      </c>
      <c r="E22" s="244"/>
      <c r="F22" t="e">
        <f t="shared" si="1"/>
        <v>#DIV/0!</v>
      </c>
    </row>
    <row r="23" spans="1:17" ht="13.5" thickBot="1" x14ac:dyDescent="0.25">
      <c r="A23" s="401"/>
      <c r="B23" s="399"/>
      <c r="C23" s="399"/>
      <c r="D23" s="399">
        <v>6.45</v>
      </c>
      <c r="E23" s="244"/>
      <c r="F23" t="e">
        <f t="shared" si="1"/>
        <v>#DIV/0!</v>
      </c>
    </row>
    <row r="24" spans="1:17" x14ac:dyDescent="0.2">
      <c r="A24" s="400"/>
      <c r="B24" s="399"/>
      <c r="C24" s="399"/>
      <c r="D24" s="399">
        <v>7.54</v>
      </c>
      <c r="E24" s="244">
        <f>STDEV(B22:C22)</f>
        <v>0.30405591591021525</v>
      </c>
      <c r="F24" t="e">
        <f t="shared" si="1"/>
        <v>#DIV/0!</v>
      </c>
      <c r="Q24" s="641" t="s">
        <v>235</v>
      </c>
    </row>
    <row r="25" spans="1:17" ht="13.5" thickBot="1" x14ac:dyDescent="0.25">
      <c r="A25" s="657" t="s">
        <v>238</v>
      </c>
      <c r="B25" s="398">
        <v>7.76</v>
      </c>
      <c r="C25" s="398">
        <v>8.17</v>
      </c>
      <c r="D25" s="398">
        <v>8.15</v>
      </c>
      <c r="E25">
        <f t="shared" ref="E25:E32" si="3">STDEV(B25:C25)</f>
        <v>0.28991378028648457</v>
      </c>
      <c r="F25">
        <f t="shared" si="1"/>
        <v>1.4142135623730649E-2</v>
      </c>
      <c r="Q25" s="642"/>
    </row>
    <row r="26" spans="1:17" x14ac:dyDescent="0.2">
      <c r="A26" s="658"/>
      <c r="B26" s="398">
        <v>7.89</v>
      </c>
      <c r="C26" s="398">
        <v>8.0299999999999994</v>
      </c>
      <c r="D26" s="398">
        <v>8.3800000000000008</v>
      </c>
      <c r="E26">
        <f t="shared" si="3"/>
        <v>9.8994949366116428E-2</v>
      </c>
      <c r="F26">
        <f t="shared" si="1"/>
        <v>0.24748737341529264</v>
      </c>
    </row>
    <row r="27" spans="1:17" x14ac:dyDescent="0.2">
      <c r="A27" s="659"/>
      <c r="B27" s="398">
        <v>7.78</v>
      </c>
      <c r="C27" s="398">
        <v>6.77</v>
      </c>
      <c r="D27" s="398">
        <v>7.34</v>
      </c>
      <c r="E27">
        <f t="shared" si="3"/>
        <v>0.71417784899841352</v>
      </c>
      <c r="F27">
        <f t="shared" si="1"/>
        <v>0.40305086527633227</v>
      </c>
    </row>
    <row r="28" spans="1:17" ht="13.5" thickBot="1" x14ac:dyDescent="0.25">
      <c r="A28" s="660" t="s">
        <v>135</v>
      </c>
      <c r="B28" s="397">
        <v>9.27</v>
      </c>
      <c r="C28" s="397">
        <v>9.51</v>
      </c>
      <c r="D28" s="397">
        <v>9.43</v>
      </c>
      <c r="E28">
        <f t="shared" si="3"/>
        <v>0.16970562748477155</v>
      </c>
      <c r="F28">
        <f t="shared" si="1"/>
        <v>5.6568542494923851E-2</v>
      </c>
    </row>
    <row r="29" spans="1:17" x14ac:dyDescent="0.2">
      <c r="A29" s="661"/>
      <c r="B29" s="397">
        <v>9.0500000000000007</v>
      </c>
      <c r="C29" s="397">
        <v>8.34</v>
      </c>
      <c r="D29" s="397">
        <v>8.7100000000000009</v>
      </c>
      <c r="E29">
        <f t="shared" si="3"/>
        <v>0.50204581464244935</v>
      </c>
      <c r="F29">
        <f t="shared" si="1"/>
        <v>0.26162950903902327</v>
      </c>
      <c r="Q29" s="637" t="s">
        <v>227</v>
      </c>
    </row>
    <row r="30" spans="1:17" ht="13.5" thickBot="1" x14ac:dyDescent="0.25">
      <c r="A30" s="661"/>
      <c r="B30" s="397">
        <v>9.24</v>
      </c>
      <c r="C30" s="397">
        <v>8.5399999999999991</v>
      </c>
      <c r="D30" s="397">
        <v>9.1</v>
      </c>
      <c r="E30">
        <f t="shared" si="3"/>
        <v>0.49497474683058401</v>
      </c>
      <c r="F30">
        <f t="shared" si="1"/>
        <v>0.39597979746446693</v>
      </c>
      <c r="Q30" s="638"/>
    </row>
    <row r="31" spans="1:17" x14ac:dyDescent="0.2">
      <c r="A31" s="662"/>
      <c r="B31" s="397">
        <v>9.33</v>
      </c>
      <c r="C31" s="397">
        <v>9.5299999999999994</v>
      </c>
      <c r="D31" s="397">
        <v>9.56</v>
      </c>
      <c r="E31">
        <f t="shared" si="3"/>
        <v>0.141421356237309</v>
      </c>
      <c r="F31">
        <f t="shared" si="1"/>
        <v>2.1213203435597228E-2</v>
      </c>
      <c r="G31">
        <f>MAX(F8,F10,F14,F16,F18,F20,F25:F31)</f>
        <v>0.45254833995939081</v>
      </c>
      <c r="Q31" s="396"/>
    </row>
    <row r="32" spans="1:17" x14ac:dyDescent="0.2">
      <c r="B32">
        <f>AVERAGE(B7:B31)</f>
        <v>8.0372727272727289</v>
      </c>
      <c r="C32">
        <f>AVERAGE(C7:C31)</f>
        <v>8.1939999999999991</v>
      </c>
      <c r="D32">
        <f>AVERAGE(D7:D31)</f>
        <v>8.3729411764705901</v>
      </c>
      <c r="E32">
        <f t="shared" si="3"/>
        <v>0.11082291734232619</v>
      </c>
      <c r="F32">
        <f t="shared" si="1"/>
        <v>0.1265305193158536</v>
      </c>
      <c r="G32">
        <f>MIN(F25:F31,F20,F18,F16,F14,F10,F8)</f>
        <v>1.4142135623730649E-2</v>
      </c>
    </row>
    <row r="34" spans="1:17" x14ac:dyDescent="0.2">
      <c r="A34">
        <f>MAX(E8:E10)</f>
        <v>0.1343502884254443</v>
      </c>
      <c r="B34">
        <f>MIN(E8:E10)</f>
        <v>7.7781745930519827E-2</v>
      </c>
    </row>
    <row r="35" spans="1:17" x14ac:dyDescent="0.2">
      <c r="A35" t="e">
        <f>MAX(E12:E31)</f>
        <v>#DIV/0!</v>
      </c>
      <c r="B35" t="e">
        <f>MIN(E12:E31)</f>
        <v>#DIV/0!</v>
      </c>
    </row>
    <row r="36" spans="1:17" ht="20.25" x14ac:dyDescent="0.3">
      <c r="A36" s="632" t="s">
        <v>252</v>
      </c>
      <c r="B36" s="632"/>
      <c r="C36" s="632"/>
      <c r="D36" s="632"/>
      <c r="E36" s="632"/>
      <c r="F36" s="632"/>
      <c r="G36" s="632"/>
      <c r="H36" s="632"/>
      <c r="I36" s="632"/>
      <c r="J36" s="632"/>
      <c r="K36" s="632"/>
      <c r="L36" s="632"/>
      <c r="M36" s="632"/>
      <c r="N36" s="632"/>
      <c r="O36" s="632"/>
      <c r="P36" s="632"/>
    </row>
    <row r="38" spans="1:17" ht="13.5" thickBot="1" x14ac:dyDescent="0.25"/>
    <row r="39" spans="1:17" x14ac:dyDescent="0.2">
      <c r="Q39" s="663" t="s">
        <v>135</v>
      </c>
    </row>
    <row r="40" spans="1:17" ht="13.5" thickBot="1" x14ac:dyDescent="0.25">
      <c r="Q40" s="664"/>
    </row>
    <row r="41" spans="1:17" ht="13.5" thickBot="1" x14ac:dyDescent="0.25"/>
    <row r="42" spans="1:17" x14ac:dyDescent="0.2">
      <c r="Q42" s="645" t="s">
        <v>238</v>
      </c>
    </row>
    <row r="43" spans="1:17" ht="13.5" thickBot="1" x14ac:dyDescent="0.25">
      <c r="Q43" s="646"/>
    </row>
    <row r="44" spans="1:17" ht="13.5" thickBot="1" x14ac:dyDescent="0.25"/>
    <row r="45" spans="1:17" x14ac:dyDescent="0.2">
      <c r="Q45" s="639" t="s">
        <v>251</v>
      </c>
    </row>
    <row r="46" spans="1:17" ht="13.5" thickBot="1" x14ac:dyDescent="0.25">
      <c r="Q46" s="640"/>
    </row>
    <row r="47" spans="1:17" ht="13.5" thickBot="1" x14ac:dyDescent="0.25"/>
    <row r="48" spans="1:17" x14ac:dyDescent="0.2">
      <c r="Q48" s="647" t="s">
        <v>241</v>
      </c>
    </row>
    <row r="49" spans="17:17" ht="13.5" thickBot="1" x14ac:dyDescent="0.25">
      <c r="Q49" s="648"/>
    </row>
    <row r="52" spans="17:17" ht="13.5" thickBot="1" x14ac:dyDescent="0.25"/>
    <row r="53" spans="17:17" x14ac:dyDescent="0.2">
      <c r="Q53" s="641" t="s">
        <v>235</v>
      </c>
    </row>
    <row r="54" spans="17:17" ht="13.5" thickBot="1" x14ac:dyDescent="0.25">
      <c r="Q54" s="642"/>
    </row>
    <row r="56" spans="17:17" ht="13.5" thickBot="1" x14ac:dyDescent="0.25"/>
    <row r="57" spans="17:17" x14ac:dyDescent="0.2">
      <c r="Q57" s="637" t="s">
        <v>227</v>
      </c>
    </row>
    <row r="58" spans="17:17" ht="13.5" thickBot="1" x14ac:dyDescent="0.25">
      <c r="Q58" s="638"/>
    </row>
  </sheetData>
  <mergeCells count="19">
    <mergeCell ref="B3:Q3"/>
    <mergeCell ref="Q42:Q43"/>
    <mergeCell ref="Q48:Q49"/>
    <mergeCell ref="A36:P36"/>
    <mergeCell ref="A7:A13"/>
    <mergeCell ref="A14:A18"/>
    <mergeCell ref="A19:A20"/>
    <mergeCell ref="A25:A27"/>
    <mergeCell ref="A28:A31"/>
    <mergeCell ref="Q39:Q40"/>
    <mergeCell ref="Q24:Q25"/>
    <mergeCell ref="Q19:Q20"/>
    <mergeCell ref="Q16:Q17"/>
    <mergeCell ref="Q13:Q14"/>
    <mergeCell ref="Q57:Q58"/>
    <mergeCell ref="Q45:Q46"/>
    <mergeCell ref="Q53:Q54"/>
    <mergeCell ref="Q9:Q10"/>
    <mergeCell ref="Q29:Q3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6"/>
  <sheetViews>
    <sheetView tabSelected="1" topLeftCell="G1" workbookViewId="0">
      <selection activeCell="P5" sqref="P5"/>
    </sheetView>
  </sheetViews>
  <sheetFormatPr baseColWidth="10" defaultRowHeight="12.75" x14ac:dyDescent="0.2"/>
  <cols>
    <col min="1" max="1" width="19" customWidth="1"/>
    <col min="2" max="2" width="14" customWidth="1"/>
    <col min="3" max="4" width="10.42578125" customWidth="1"/>
    <col min="5" max="7" width="12.28515625" customWidth="1"/>
    <col min="17" max="17" width="15.7109375" customWidth="1"/>
  </cols>
  <sheetData>
    <row r="3" spans="1:17" ht="20.25" x14ac:dyDescent="0.3">
      <c r="B3" s="632" t="s">
        <v>257</v>
      </c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</row>
    <row r="6" spans="1:17" ht="15" x14ac:dyDescent="0.25">
      <c r="A6" s="405" t="s">
        <v>255</v>
      </c>
      <c r="B6" s="342" t="s">
        <v>224</v>
      </c>
      <c r="C6" s="342" t="s">
        <v>223</v>
      </c>
      <c r="D6" s="342" t="s">
        <v>222</v>
      </c>
      <c r="E6" t="s">
        <v>254</v>
      </c>
      <c r="F6" s="342" t="s">
        <v>253</v>
      </c>
      <c r="G6" s="342"/>
    </row>
    <row r="7" spans="1:17" x14ac:dyDescent="0.2">
      <c r="A7" s="649" t="s">
        <v>227</v>
      </c>
      <c r="B7" s="368">
        <v>8.8699999999999992</v>
      </c>
      <c r="C7" s="368"/>
      <c r="D7" s="368" t="s">
        <v>231</v>
      </c>
      <c r="E7" t="e">
        <f t="shared" ref="E7:F11" si="0">STDEV(B7:C7)</f>
        <v>#DIV/0!</v>
      </c>
      <c r="F7" t="e">
        <f t="shared" si="0"/>
        <v>#DIV/0!</v>
      </c>
    </row>
    <row r="8" spans="1:17" ht="13.5" thickBot="1" x14ac:dyDescent="0.25">
      <c r="A8" s="650"/>
      <c r="B8" s="368">
        <v>8.73</v>
      </c>
      <c r="C8" s="368">
        <v>8.84</v>
      </c>
      <c r="D8" s="368">
        <v>9.1300000000000008</v>
      </c>
      <c r="E8">
        <f t="shared" si="0"/>
        <v>7.7781745930519827E-2</v>
      </c>
      <c r="F8">
        <f t="shared" si="0"/>
        <v>0.20506096654409944</v>
      </c>
    </row>
    <row r="9" spans="1:17" x14ac:dyDescent="0.2">
      <c r="A9" s="650"/>
      <c r="B9" s="368">
        <v>8.0500000000000007</v>
      </c>
      <c r="C9" s="368">
        <v>8.17</v>
      </c>
      <c r="D9" s="368" t="s">
        <v>231</v>
      </c>
      <c r="E9">
        <f t="shared" si="0"/>
        <v>8.4852813742385153E-2</v>
      </c>
      <c r="F9" t="e">
        <f t="shared" si="0"/>
        <v>#DIV/0!</v>
      </c>
      <c r="P9" s="643" t="s">
        <v>135</v>
      </c>
    </row>
    <row r="10" spans="1:17" ht="13.5" thickBot="1" x14ac:dyDescent="0.25">
      <c r="A10" s="650"/>
      <c r="B10" s="368">
        <v>6.6</v>
      </c>
      <c r="C10" s="368">
        <v>6.79</v>
      </c>
      <c r="D10" s="368">
        <v>7.24</v>
      </c>
      <c r="E10">
        <f t="shared" si="0"/>
        <v>0.1343502884254443</v>
      </c>
      <c r="F10">
        <f t="shared" si="0"/>
        <v>0.31819805153394648</v>
      </c>
      <c r="P10" s="644"/>
    </row>
    <row r="11" spans="1:17" ht="13.5" thickBot="1" x14ac:dyDescent="0.25">
      <c r="A11" s="650"/>
      <c r="B11" s="368">
        <v>5.98</v>
      </c>
      <c r="C11" s="368"/>
      <c r="D11" s="368" t="s">
        <v>231</v>
      </c>
      <c r="E11" t="e">
        <f t="shared" si="0"/>
        <v>#DIV/0!</v>
      </c>
      <c r="F11" t="e">
        <f t="shared" si="0"/>
        <v>#DIV/0!</v>
      </c>
    </row>
    <row r="12" spans="1:17" x14ac:dyDescent="0.2">
      <c r="A12" s="650"/>
      <c r="B12" s="368">
        <v>8.1</v>
      </c>
      <c r="C12" s="368">
        <v>7.97</v>
      </c>
      <c r="D12" s="368" t="s">
        <v>231</v>
      </c>
      <c r="E12" t="e">
        <f>STDEV(B13:C13)</f>
        <v>#DIV/0!</v>
      </c>
      <c r="F12" t="e">
        <f t="shared" ref="F12:F32" si="1">STDEV(C12:D12)</f>
        <v>#DIV/0!</v>
      </c>
      <c r="P12" s="645" t="s">
        <v>238</v>
      </c>
    </row>
    <row r="13" spans="1:17" ht="13.5" thickBot="1" x14ac:dyDescent="0.25">
      <c r="A13" s="651"/>
      <c r="B13" s="368" t="s">
        <v>231</v>
      </c>
      <c r="C13" s="368" t="s">
        <v>231</v>
      </c>
      <c r="D13" s="368">
        <v>8.31</v>
      </c>
      <c r="F13" t="e">
        <f t="shared" si="1"/>
        <v>#DIV/0!</v>
      </c>
      <c r="P13" s="646"/>
    </row>
    <row r="14" spans="1:17" ht="13.5" thickBot="1" x14ac:dyDescent="0.25">
      <c r="A14" s="652" t="s">
        <v>235</v>
      </c>
      <c r="B14" s="357">
        <v>8.83</v>
      </c>
      <c r="C14" s="357">
        <v>8.8000000000000007</v>
      </c>
      <c r="D14" s="357">
        <v>8.82</v>
      </c>
      <c r="E14">
        <f t="shared" ref="E14:E21" si="2">STDEV(B14:C14)</f>
        <v>2.1213203435595972E-2</v>
      </c>
      <c r="F14">
        <f t="shared" si="1"/>
        <v>1.4142135623730649E-2</v>
      </c>
    </row>
    <row r="15" spans="1:17" x14ac:dyDescent="0.2">
      <c r="A15" s="653"/>
      <c r="B15" s="357">
        <v>7.32</v>
      </c>
      <c r="C15" s="357">
        <v>7.38</v>
      </c>
      <c r="D15" s="357" t="s">
        <v>231</v>
      </c>
      <c r="E15">
        <f t="shared" si="2"/>
        <v>4.2426406871192576E-2</v>
      </c>
      <c r="F15" t="e">
        <f t="shared" si="1"/>
        <v>#DIV/0!</v>
      </c>
      <c r="P15" s="665" t="s">
        <v>228</v>
      </c>
    </row>
    <row r="16" spans="1:17" ht="13.5" thickBot="1" x14ac:dyDescent="0.25">
      <c r="A16" s="653"/>
      <c r="B16" s="357">
        <v>9.27</v>
      </c>
      <c r="C16" s="357">
        <v>9.57</v>
      </c>
      <c r="D16" s="357">
        <v>9.65</v>
      </c>
      <c r="E16">
        <f t="shared" si="2"/>
        <v>0.21213203435596475</v>
      </c>
      <c r="F16">
        <f t="shared" si="1"/>
        <v>5.6568542494923851E-2</v>
      </c>
      <c r="P16" s="666"/>
    </row>
    <row r="17" spans="1:17" ht="13.5" thickBot="1" x14ac:dyDescent="0.25">
      <c r="A17" s="653"/>
      <c r="B17" s="357">
        <v>8.09</v>
      </c>
      <c r="C17" s="357">
        <v>8.1199999999999992</v>
      </c>
      <c r="D17" s="357" t="s">
        <v>231</v>
      </c>
      <c r="E17">
        <f t="shared" si="2"/>
        <v>2.1213203435595972E-2</v>
      </c>
      <c r="F17" t="e">
        <f t="shared" si="1"/>
        <v>#DIV/0!</v>
      </c>
    </row>
    <row r="18" spans="1:17" x14ac:dyDescent="0.2">
      <c r="A18" s="654"/>
      <c r="B18" s="357">
        <v>8.17</v>
      </c>
      <c r="C18" s="357">
        <v>7.81</v>
      </c>
      <c r="D18" s="357">
        <v>7.68</v>
      </c>
      <c r="E18">
        <f t="shared" si="2"/>
        <v>0.25455844122715737</v>
      </c>
      <c r="F18">
        <f t="shared" si="1"/>
        <v>9.1923881554251102E-2</v>
      </c>
      <c r="P18" s="647" t="s">
        <v>241</v>
      </c>
    </row>
    <row r="19" spans="1:17" ht="13.5" thickBot="1" x14ac:dyDescent="0.25">
      <c r="A19" s="655" t="s">
        <v>240</v>
      </c>
      <c r="B19" s="404">
        <v>8.09</v>
      </c>
      <c r="C19" s="404">
        <v>8.4600000000000009</v>
      </c>
      <c r="D19" s="404">
        <v>8.4600000000000009</v>
      </c>
      <c r="E19">
        <f t="shared" si="2"/>
        <v>0.26162950903902327</v>
      </c>
      <c r="F19">
        <f t="shared" si="1"/>
        <v>0</v>
      </c>
      <c r="P19" s="648"/>
    </row>
    <row r="20" spans="1:17" x14ac:dyDescent="0.2">
      <c r="A20" s="656"/>
      <c r="B20" s="404">
        <v>7.59</v>
      </c>
      <c r="C20" s="404">
        <v>7.75</v>
      </c>
      <c r="D20" s="404">
        <v>8.39</v>
      </c>
      <c r="E20">
        <f t="shared" si="2"/>
        <v>0.1131370849898477</v>
      </c>
      <c r="F20">
        <f t="shared" si="1"/>
        <v>0.45254833995939081</v>
      </c>
    </row>
    <row r="21" spans="1:17" ht="13.5" thickBot="1" x14ac:dyDescent="0.25">
      <c r="A21" s="402" t="s">
        <v>228</v>
      </c>
      <c r="B21" s="399">
        <v>5.93</v>
      </c>
      <c r="C21" s="399">
        <v>8.02</v>
      </c>
      <c r="D21" s="399" t="s">
        <v>231</v>
      </c>
      <c r="E21" s="244">
        <f t="shared" si="2"/>
        <v>1.477853172679884</v>
      </c>
      <c r="F21" t="e">
        <f t="shared" si="1"/>
        <v>#DIV/0!</v>
      </c>
    </row>
    <row r="22" spans="1:17" x14ac:dyDescent="0.2">
      <c r="A22" s="401"/>
      <c r="B22" s="399">
        <v>6.88</v>
      </c>
      <c r="C22" s="399">
        <v>7.31</v>
      </c>
      <c r="D22" s="399" t="s">
        <v>231</v>
      </c>
      <c r="E22" s="244"/>
      <c r="F22" t="e">
        <f t="shared" si="1"/>
        <v>#DIV/0!</v>
      </c>
      <c r="P22" s="641" t="s">
        <v>235</v>
      </c>
    </row>
    <row r="23" spans="1:17" ht="13.5" thickBot="1" x14ac:dyDescent="0.25">
      <c r="A23" s="401"/>
      <c r="B23" s="399"/>
      <c r="C23" s="399"/>
      <c r="D23" s="399">
        <v>6.45</v>
      </c>
      <c r="E23" s="244"/>
      <c r="F23" t="e">
        <f t="shared" si="1"/>
        <v>#DIV/0!</v>
      </c>
      <c r="P23" s="642"/>
    </row>
    <row r="24" spans="1:17" x14ac:dyDescent="0.2">
      <c r="A24" s="400"/>
      <c r="B24" s="399"/>
      <c r="C24" s="399"/>
      <c r="D24" s="399">
        <v>7.54</v>
      </c>
      <c r="E24" s="244">
        <f>STDEV(B22:C22)</f>
        <v>0.30405591591021525</v>
      </c>
      <c r="F24" t="e">
        <f t="shared" si="1"/>
        <v>#DIV/0!</v>
      </c>
    </row>
    <row r="25" spans="1:17" ht="13.5" thickBot="1" x14ac:dyDescent="0.25">
      <c r="A25" s="657" t="s">
        <v>238</v>
      </c>
      <c r="B25" s="398">
        <v>7.76</v>
      </c>
      <c r="C25" s="398">
        <v>8.17</v>
      </c>
      <c r="D25" s="398">
        <v>8.15</v>
      </c>
      <c r="E25">
        <f t="shared" ref="E25:E32" si="3">STDEV(B25:C25)</f>
        <v>0.28991378028648457</v>
      </c>
      <c r="F25">
        <f t="shared" si="1"/>
        <v>1.4142135623730649E-2</v>
      </c>
    </row>
    <row r="26" spans="1:17" x14ac:dyDescent="0.2">
      <c r="A26" s="658"/>
      <c r="B26" s="398">
        <v>7.89</v>
      </c>
      <c r="C26" s="398">
        <v>8.0299999999999994</v>
      </c>
      <c r="D26" s="398">
        <v>8.3800000000000008</v>
      </c>
      <c r="E26">
        <f t="shared" si="3"/>
        <v>9.8994949366116428E-2</v>
      </c>
      <c r="F26">
        <f t="shared" si="1"/>
        <v>0.24748737341529264</v>
      </c>
      <c r="P26" s="637" t="s">
        <v>227</v>
      </c>
    </row>
    <row r="27" spans="1:17" ht="13.5" thickBot="1" x14ac:dyDescent="0.25">
      <c r="A27" s="659"/>
      <c r="B27" s="398">
        <v>7.78</v>
      </c>
      <c r="C27" s="398">
        <v>6.77</v>
      </c>
      <c r="D27" s="398">
        <v>7.34</v>
      </c>
      <c r="E27">
        <f t="shared" si="3"/>
        <v>0.71417784899841352</v>
      </c>
      <c r="F27">
        <f t="shared" si="1"/>
        <v>0.40305086527633227</v>
      </c>
      <c r="P27" s="638"/>
    </row>
    <row r="28" spans="1:17" x14ac:dyDescent="0.2">
      <c r="A28" s="660" t="s">
        <v>135</v>
      </c>
      <c r="B28" s="397">
        <v>9.27</v>
      </c>
      <c r="C28" s="397">
        <v>9.51</v>
      </c>
      <c r="D28" s="397">
        <v>9.43</v>
      </c>
      <c r="E28">
        <f t="shared" si="3"/>
        <v>0.16970562748477155</v>
      </c>
      <c r="F28">
        <f t="shared" si="1"/>
        <v>5.6568542494923851E-2</v>
      </c>
    </row>
    <row r="29" spans="1:17" x14ac:dyDescent="0.2">
      <c r="A29" s="661"/>
      <c r="B29" s="397">
        <v>9.0500000000000007</v>
      </c>
      <c r="C29" s="397">
        <v>8.34</v>
      </c>
      <c r="D29" s="397">
        <v>8.7100000000000009</v>
      </c>
      <c r="E29">
        <f t="shared" si="3"/>
        <v>0.50204581464244935</v>
      </c>
      <c r="F29">
        <f t="shared" si="1"/>
        <v>0.26162950903902327</v>
      </c>
    </row>
    <row r="30" spans="1:17" x14ac:dyDescent="0.2">
      <c r="A30" s="661"/>
      <c r="B30" s="397">
        <v>9.24</v>
      </c>
      <c r="C30" s="397">
        <v>8.5399999999999991</v>
      </c>
      <c r="D30" s="397">
        <v>9.1</v>
      </c>
      <c r="E30">
        <f t="shared" si="3"/>
        <v>0.49497474683058401</v>
      </c>
      <c r="F30">
        <f t="shared" si="1"/>
        <v>0.39597979746446693</v>
      </c>
    </row>
    <row r="31" spans="1:17" x14ac:dyDescent="0.2">
      <c r="A31" s="662"/>
      <c r="B31" s="397">
        <v>9.33</v>
      </c>
      <c r="C31" s="397">
        <v>9.5299999999999994</v>
      </c>
      <c r="D31" s="397">
        <v>9.56</v>
      </c>
      <c r="E31">
        <f t="shared" si="3"/>
        <v>0.141421356237309</v>
      </c>
      <c r="F31">
        <f t="shared" si="1"/>
        <v>2.1213203435597228E-2</v>
      </c>
      <c r="Q31" s="396"/>
    </row>
    <row r="32" spans="1:17" x14ac:dyDescent="0.2">
      <c r="B32">
        <f>AVERAGE(B7:B31)</f>
        <v>8.0372727272727289</v>
      </c>
      <c r="C32">
        <f>AVERAGE(C7:C31)</f>
        <v>8.1939999999999991</v>
      </c>
      <c r="D32">
        <f>AVERAGE(D7:D31)</f>
        <v>8.3729411764705901</v>
      </c>
      <c r="E32">
        <f t="shared" si="3"/>
        <v>0.11082291734232619</v>
      </c>
      <c r="F32">
        <f t="shared" si="1"/>
        <v>0.1265305193158536</v>
      </c>
    </row>
    <row r="33" spans="1:16" x14ac:dyDescent="0.2">
      <c r="E33">
        <f>MAX(E8:E10)</f>
        <v>0.1343502884254443</v>
      </c>
      <c r="F33">
        <f>MAX(F25:F32,F20,F18,F16,F14,F10,F8)</f>
        <v>0.45254833995939081</v>
      </c>
    </row>
    <row r="34" spans="1:16" x14ac:dyDescent="0.2">
      <c r="E34">
        <f>MIN(E8:E10)</f>
        <v>7.7781745930519827E-2</v>
      </c>
      <c r="F34">
        <f>MIN(F25:F32,F20,F18,F16,F14,F10,F8)</f>
        <v>1.4142135623730649E-2</v>
      </c>
    </row>
    <row r="35" spans="1:16" x14ac:dyDescent="0.2">
      <c r="A35" t="e">
        <f>MAX(E12:E31)</f>
        <v>#DIV/0!</v>
      </c>
      <c r="B35" t="e">
        <f>MIN(E12:E31)</f>
        <v>#DIV/0!</v>
      </c>
    </row>
    <row r="36" spans="1:16" ht="20.25" x14ac:dyDescent="0.3">
      <c r="A36" s="632"/>
      <c r="B36" s="632"/>
      <c r="C36" s="632"/>
      <c r="D36" s="632"/>
      <c r="E36" s="632"/>
      <c r="F36" s="632"/>
      <c r="G36" s="632"/>
      <c r="H36" s="632"/>
      <c r="I36" s="632"/>
      <c r="J36" s="632"/>
      <c r="K36" s="632"/>
      <c r="L36" s="632"/>
      <c r="M36" s="632"/>
      <c r="N36" s="632"/>
      <c r="O36" s="632"/>
      <c r="P36" s="632"/>
    </row>
  </sheetData>
  <mergeCells count="13">
    <mergeCell ref="B3:Q3"/>
    <mergeCell ref="A7:A13"/>
    <mergeCell ref="P9:P10"/>
    <mergeCell ref="P12:P13"/>
    <mergeCell ref="A14:A18"/>
    <mergeCell ref="P15:P16"/>
    <mergeCell ref="A36:P36"/>
    <mergeCell ref="A19:A20"/>
    <mergeCell ref="P18:P19"/>
    <mergeCell ref="P22:P23"/>
    <mergeCell ref="A25:A27"/>
    <mergeCell ref="A28:A31"/>
    <mergeCell ref="P26:P27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J28"/>
  <sheetViews>
    <sheetView topLeftCell="B1" zoomScaleNormal="100" zoomScaleSheetLayoutView="100" workbookViewId="0">
      <selection activeCell="B1" sqref="B1"/>
    </sheetView>
  </sheetViews>
  <sheetFormatPr baseColWidth="10" defaultRowHeight="12.75" x14ac:dyDescent="0.2"/>
  <cols>
    <col min="1" max="1" width="8.140625" customWidth="1"/>
    <col min="2" max="2" width="26" customWidth="1"/>
    <col min="3" max="3" width="38.5703125" customWidth="1"/>
    <col min="4" max="4" width="9.28515625" customWidth="1"/>
    <col min="5" max="6" width="11.42578125" hidden="1" customWidth="1"/>
    <col min="7" max="7" width="16.85546875" customWidth="1"/>
    <col min="8" max="8" width="14.140625" customWidth="1"/>
    <col min="9" max="9" width="13.140625" customWidth="1"/>
  </cols>
  <sheetData>
    <row r="1" spans="1:10" x14ac:dyDescent="0.2">
      <c r="I1" s="1"/>
    </row>
    <row r="2" spans="1:10" x14ac:dyDescent="0.2">
      <c r="I2" s="1"/>
    </row>
    <row r="3" spans="1:10" ht="13.5" thickBot="1" x14ac:dyDescent="0.25"/>
    <row r="4" spans="1:10" ht="13.5" thickTop="1" x14ac:dyDescent="0.2">
      <c r="A4" s="432" t="s">
        <v>20</v>
      </c>
      <c r="B4" s="433"/>
      <c r="C4" s="433"/>
      <c r="D4" s="433"/>
      <c r="E4" s="433"/>
      <c r="F4" s="433"/>
      <c r="G4" s="433"/>
      <c r="H4" s="434"/>
    </row>
    <row r="5" spans="1:10" ht="13.5" thickBot="1" x14ac:dyDescent="0.25">
      <c r="A5" s="435"/>
      <c r="B5" s="436"/>
      <c r="C5" s="436"/>
      <c r="D5" s="436"/>
      <c r="E5" s="436"/>
      <c r="F5" s="436"/>
      <c r="G5" s="436"/>
      <c r="H5" s="437"/>
    </row>
    <row r="6" spans="1:10" ht="14.25" thickTop="1" thickBot="1" x14ac:dyDescent="0.25">
      <c r="A6" s="84" t="s">
        <v>17</v>
      </c>
      <c r="B6" s="34" t="s">
        <v>16</v>
      </c>
      <c r="C6" s="34" t="s">
        <v>18</v>
      </c>
      <c r="D6" s="116" t="s">
        <v>69</v>
      </c>
      <c r="E6" s="34"/>
      <c r="F6" s="34"/>
      <c r="G6" s="116" t="s">
        <v>8</v>
      </c>
      <c r="H6" s="34" t="s">
        <v>19</v>
      </c>
      <c r="I6" s="162" t="s">
        <v>39</v>
      </c>
    </row>
    <row r="7" spans="1:10" ht="12.75" customHeight="1" thickTop="1" x14ac:dyDescent="0.2">
      <c r="A7" s="504">
        <v>1</v>
      </c>
      <c r="B7" s="519" t="s">
        <v>5</v>
      </c>
      <c r="C7" s="111" t="s">
        <v>67</v>
      </c>
      <c r="D7" s="30">
        <v>1</v>
      </c>
      <c r="E7" s="33"/>
      <c r="F7" s="33"/>
      <c r="G7" s="493" t="s">
        <v>70</v>
      </c>
      <c r="H7" s="495">
        <v>0.1</v>
      </c>
      <c r="I7" s="469" t="s">
        <v>64</v>
      </c>
    </row>
    <row r="8" spans="1:10" ht="13.5" thickBot="1" x14ac:dyDescent="0.25">
      <c r="A8" s="505"/>
      <c r="B8" s="520"/>
      <c r="C8" s="114" t="s">
        <v>68</v>
      </c>
      <c r="D8" s="25">
        <v>1</v>
      </c>
      <c r="E8" s="27"/>
      <c r="F8" s="27"/>
      <c r="G8" s="494"/>
      <c r="H8" s="496"/>
      <c r="I8" s="470"/>
    </row>
    <row r="9" spans="1:10" s="53" customFormat="1" ht="25.5" customHeight="1" x14ac:dyDescent="0.2">
      <c r="A9" s="506">
        <v>2</v>
      </c>
      <c r="B9" s="521" t="s">
        <v>54</v>
      </c>
      <c r="C9" s="81" t="s">
        <v>105</v>
      </c>
      <c r="D9" s="6">
        <v>1</v>
      </c>
      <c r="E9" s="112"/>
      <c r="F9" s="112"/>
      <c r="G9" s="525" t="s">
        <v>111</v>
      </c>
      <c r="H9" s="528">
        <v>0.25</v>
      </c>
      <c r="I9" s="176" t="s">
        <v>106</v>
      </c>
    </row>
    <row r="10" spans="1:10" s="53" customFormat="1" ht="25.5" customHeight="1" x14ac:dyDescent="0.2">
      <c r="A10" s="507"/>
      <c r="B10" s="522"/>
      <c r="C10" s="87" t="s">
        <v>43</v>
      </c>
      <c r="D10" s="42">
        <v>1</v>
      </c>
      <c r="E10" s="69"/>
      <c r="F10" s="69"/>
      <c r="G10" s="526"/>
      <c r="H10" s="529"/>
      <c r="I10" s="492" t="s">
        <v>65</v>
      </c>
    </row>
    <row r="11" spans="1:10" s="53" customFormat="1" ht="25.5" customHeight="1" x14ac:dyDescent="0.2">
      <c r="A11" s="507"/>
      <c r="B11" s="522"/>
      <c r="C11" s="87" t="s">
        <v>42</v>
      </c>
      <c r="D11" s="42">
        <v>1</v>
      </c>
      <c r="E11" s="69"/>
      <c r="F11" s="69"/>
      <c r="G11" s="526"/>
      <c r="H11" s="529"/>
      <c r="I11" s="458"/>
      <c r="J11" s="2"/>
    </row>
    <row r="12" spans="1:10" s="53" customFormat="1" ht="25.5" customHeight="1" x14ac:dyDescent="0.2">
      <c r="A12" s="508"/>
      <c r="B12" s="523"/>
      <c r="C12" s="87" t="s">
        <v>155</v>
      </c>
      <c r="D12" s="42">
        <v>1</v>
      </c>
      <c r="E12" s="115"/>
      <c r="F12" s="115"/>
      <c r="G12" s="526"/>
      <c r="H12" s="529"/>
      <c r="I12" s="458"/>
      <c r="J12" s="2"/>
    </row>
    <row r="13" spans="1:10" s="53" customFormat="1" ht="25.5" customHeight="1" thickBot="1" x14ac:dyDescent="0.25">
      <c r="A13" s="509"/>
      <c r="B13" s="524"/>
      <c r="C13" s="93" t="s">
        <v>120</v>
      </c>
      <c r="D13" s="52">
        <v>1</v>
      </c>
      <c r="E13" s="113"/>
      <c r="F13" s="113"/>
      <c r="G13" s="527"/>
      <c r="H13" s="530"/>
      <c r="I13" s="458"/>
      <c r="J13" s="2"/>
    </row>
    <row r="14" spans="1:10" x14ac:dyDescent="0.2">
      <c r="A14" s="510">
        <v>3</v>
      </c>
      <c r="B14" s="516" t="s">
        <v>6</v>
      </c>
      <c r="C14" s="513" t="s">
        <v>15</v>
      </c>
      <c r="D14" s="479" t="s">
        <v>35</v>
      </c>
      <c r="E14" s="480"/>
      <c r="F14" s="480"/>
      <c r="G14" s="481"/>
      <c r="H14" s="419">
        <v>0.2</v>
      </c>
      <c r="I14" s="471" t="s">
        <v>66</v>
      </c>
      <c r="J14" s="1"/>
    </row>
    <row r="15" spans="1:10" x14ac:dyDescent="0.2">
      <c r="A15" s="511"/>
      <c r="B15" s="517"/>
      <c r="C15" s="514"/>
      <c r="D15" s="482"/>
      <c r="E15" s="483"/>
      <c r="F15" s="483"/>
      <c r="G15" s="484"/>
      <c r="H15" s="500"/>
      <c r="I15" s="467"/>
      <c r="J15" s="1"/>
    </row>
    <row r="16" spans="1:10" x14ac:dyDescent="0.2">
      <c r="A16" s="511"/>
      <c r="B16" s="517"/>
      <c r="C16" s="514"/>
      <c r="D16" s="482"/>
      <c r="E16" s="483"/>
      <c r="F16" s="483"/>
      <c r="G16" s="484"/>
      <c r="H16" s="500"/>
      <c r="I16" s="467"/>
      <c r="J16" s="1"/>
    </row>
    <row r="17" spans="1:10" ht="13.5" thickBot="1" x14ac:dyDescent="0.25">
      <c r="A17" s="512"/>
      <c r="B17" s="518"/>
      <c r="C17" s="515"/>
      <c r="D17" s="485"/>
      <c r="E17" s="486"/>
      <c r="F17" s="486"/>
      <c r="G17" s="487"/>
      <c r="H17" s="501"/>
      <c r="I17" s="472"/>
      <c r="J17" s="1"/>
    </row>
    <row r="18" spans="1:10" ht="12.75" customHeight="1" x14ac:dyDescent="0.2">
      <c r="A18" s="473">
        <v>4</v>
      </c>
      <c r="B18" s="476" t="s">
        <v>72</v>
      </c>
      <c r="C18" s="35" t="s">
        <v>23</v>
      </c>
      <c r="D18" s="30">
        <v>0</v>
      </c>
      <c r="E18" s="29"/>
      <c r="F18" s="30">
        <v>0</v>
      </c>
      <c r="G18" s="502" t="s">
        <v>110</v>
      </c>
      <c r="H18" s="497">
        <v>0.25</v>
      </c>
      <c r="I18" s="488" t="s">
        <v>64</v>
      </c>
      <c r="J18" s="1"/>
    </row>
    <row r="19" spans="1:10" ht="25.5" x14ac:dyDescent="0.2">
      <c r="A19" s="474"/>
      <c r="B19" s="477"/>
      <c r="C19" s="117" t="s">
        <v>73</v>
      </c>
      <c r="D19" s="6">
        <v>1</v>
      </c>
      <c r="E19" s="29"/>
      <c r="F19" s="30">
        <v>1</v>
      </c>
      <c r="G19" s="503"/>
      <c r="H19" s="498"/>
      <c r="I19" s="489"/>
      <c r="J19" s="1"/>
    </row>
    <row r="20" spans="1:10" ht="13.5" thickBot="1" x14ac:dyDescent="0.25">
      <c r="A20" s="475"/>
      <c r="B20" s="478"/>
      <c r="C20" s="114" t="s">
        <v>74</v>
      </c>
      <c r="D20" s="25">
        <v>1</v>
      </c>
      <c r="E20" s="31"/>
      <c r="F20" s="32">
        <v>2</v>
      </c>
      <c r="G20" s="494"/>
      <c r="H20" s="499"/>
      <c r="I20" s="490"/>
      <c r="J20" s="1"/>
    </row>
    <row r="21" spans="1:10" x14ac:dyDescent="0.2">
      <c r="A21" s="417">
        <v>5</v>
      </c>
      <c r="B21" s="468" t="s">
        <v>7</v>
      </c>
      <c r="C21" s="118" t="s">
        <v>75</v>
      </c>
      <c r="D21" s="28">
        <v>2</v>
      </c>
      <c r="E21" s="26"/>
      <c r="F21" s="26"/>
      <c r="G21" s="422" t="s">
        <v>104</v>
      </c>
      <c r="H21" s="431">
        <v>0.2</v>
      </c>
      <c r="I21" s="491" t="s">
        <v>106</v>
      </c>
    </row>
    <row r="22" spans="1:10" ht="26.25" customHeight="1" thickBot="1" x14ac:dyDescent="0.25">
      <c r="A22" s="418"/>
      <c r="B22" s="421"/>
      <c r="C22" s="119" t="s">
        <v>76</v>
      </c>
      <c r="D22" s="133">
        <v>1</v>
      </c>
      <c r="E22" s="27"/>
      <c r="F22" s="27"/>
      <c r="G22" s="430"/>
      <c r="H22" s="421"/>
      <c r="I22" s="452"/>
    </row>
    <row r="23" spans="1:10" ht="13.5" thickBot="1" x14ac:dyDescent="0.25">
      <c r="A23" s="415" t="s">
        <v>0</v>
      </c>
      <c r="B23" s="416"/>
      <c r="C23" s="416"/>
      <c r="D23" s="416"/>
      <c r="E23" s="61"/>
      <c r="F23" s="61"/>
      <c r="G23" s="110"/>
      <c r="H23" s="79">
        <f>SUM(H7:H21)</f>
        <v>1</v>
      </c>
    </row>
    <row r="24" spans="1:10" x14ac:dyDescent="0.2">
      <c r="A24" s="24" t="s">
        <v>21</v>
      </c>
      <c r="B24" s="24"/>
      <c r="C24" s="24"/>
    </row>
    <row r="28" spans="1:10" x14ac:dyDescent="0.2">
      <c r="A28" s="36"/>
    </row>
  </sheetData>
  <mergeCells count="28">
    <mergeCell ref="H14:H17"/>
    <mergeCell ref="G18:G20"/>
    <mergeCell ref="A4:H5"/>
    <mergeCell ref="A7:A8"/>
    <mergeCell ref="A9:A13"/>
    <mergeCell ref="A14:A17"/>
    <mergeCell ref="C14:C17"/>
    <mergeCell ref="B14:B17"/>
    <mergeCell ref="B7:B8"/>
    <mergeCell ref="B9:B13"/>
    <mergeCell ref="G9:G13"/>
    <mergeCell ref="H9:H13"/>
    <mergeCell ref="G21:G22"/>
    <mergeCell ref="B21:B22"/>
    <mergeCell ref="I7:I8"/>
    <mergeCell ref="I14:I17"/>
    <mergeCell ref="A23:D23"/>
    <mergeCell ref="A18:A20"/>
    <mergeCell ref="B18:B20"/>
    <mergeCell ref="D14:G17"/>
    <mergeCell ref="I18:I20"/>
    <mergeCell ref="I21:I22"/>
    <mergeCell ref="I10:I13"/>
    <mergeCell ref="H21:H22"/>
    <mergeCell ref="G7:G8"/>
    <mergeCell ref="H7:H8"/>
    <mergeCell ref="A21:A22"/>
    <mergeCell ref="H18:H20"/>
  </mergeCells>
  <phoneticPr fontId="0" type="noConversion"/>
  <pageMargins left="0.78740157480314965" right="0.74803149606299213" top="1.5748031496062993" bottom="0.98425196850393704" header="0" footer="0"/>
  <pageSetup scale="97" orientation="landscape" horizontalDpi="300" verticalDpi="300" r:id="rId1"/>
  <headerFooter alignWithMargins="0">
    <oddHeader xml:space="preserve">&amp;R&amp;G
REACA16-B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B29" sqref="B29"/>
    </sheetView>
  </sheetViews>
  <sheetFormatPr baseColWidth="10" defaultRowHeight="12.75" x14ac:dyDescent="0.2"/>
  <cols>
    <col min="1" max="1" width="7.7109375" customWidth="1"/>
    <col min="2" max="2" width="30.7109375" customWidth="1"/>
    <col min="8" max="10" width="15.7109375" customWidth="1"/>
  </cols>
  <sheetData>
    <row r="1" spans="1:10" ht="13.5" thickBot="1" x14ac:dyDescent="0.25"/>
    <row r="2" spans="1:10" ht="13.5" thickBot="1" x14ac:dyDescent="0.25">
      <c r="A2" s="197"/>
      <c r="B2" s="198" t="s">
        <v>133</v>
      </c>
      <c r="C2" s="198"/>
      <c r="D2" s="198"/>
      <c r="E2" s="198"/>
      <c r="F2" s="198"/>
      <c r="G2" s="198"/>
      <c r="H2" s="198"/>
      <c r="I2" s="199"/>
    </row>
    <row r="3" spans="1:10" ht="13.5" thickBot="1" x14ac:dyDescent="0.25">
      <c r="A3" s="200" t="s">
        <v>17</v>
      </c>
      <c r="B3" s="200" t="s">
        <v>16</v>
      </c>
      <c r="C3" s="201"/>
      <c r="D3" s="202"/>
      <c r="E3" s="202" t="s">
        <v>18</v>
      </c>
      <c r="F3" s="203"/>
      <c r="G3" s="200" t="s">
        <v>69</v>
      </c>
      <c r="H3" s="200" t="s">
        <v>8</v>
      </c>
      <c r="I3" s="203" t="s">
        <v>19</v>
      </c>
      <c r="J3" s="200" t="s">
        <v>39</v>
      </c>
    </row>
    <row r="4" spans="1:10" ht="13.5" thickBot="1" x14ac:dyDescent="0.25">
      <c r="A4" s="204"/>
      <c r="B4" s="204"/>
      <c r="C4" s="201" t="s">
        <v>134</v>
      </c>
      <c r="D4" s="202"/>
      <c r="E4" s="202"/>
      <c r="F4" s="203"/>
      <c r="G4" s="205">
        <v>1</v>
      </c>
      <c r="H4" s="204"/>
      <c r="I4" s="206"/>
      <c r="J4" s="207" t="s">
        <v>135</v>
      </c>
    </row>
    <row r="5" spans="1:10" ht="13.5" thickBot="1" x14ac:dyDescent="0.25">
      <c r="A5" s="208">
        <v>1</v>
      </c>
      <c r="B5" s="209" t="s">
        <v>5</v>
      </c>
      <c r="C5" s="201" t="s">
        <v>136</v>
      </c>
      <c r="D5" s="202"/>
      <c r="E5" s="202"/>
      <c r="F5" s="203"/>
      <c r="G5" s="210">
        <v>1</v>
      </c>
      <c r="H5" s="209" t="s">
        <v>137</v>
      </c>
      <c r="I5" s="211">
        <v>0.1</v>
      </c>
      <c r="J5" s="212"/>
    </row>
    <row r="6" spans="1:10" ht="13.5" thickBot="1" x14ac:dyDescent="0.25">
      <c r="A6" s="204"/>
      <c r="B6" s="204"/>
      <c r="C6" s="202" t="s">
        <v>105</v>
      </c>
      <c r="D6" s="202"/>
      <c r="E6" s="202"/>
      <c r="F6" s="203"/>
      <c r="G6" s="210">
        <v>1</v>
      </c>
      <c r="H6" s="204"/>
      <c r="I6" s="204"/>
      <c r="J6" s="213" t="s">
        <v>106</v>
      </c>
    </row>
    <row r="7" spans="1:10" ht="13.5" thickBot="1" x14ac:dyDescent="0.25">
      <c r="A7" s="214"/>
      <c r="B7" s="214" t="s">
        <v>138</v>
      </c>
      <c r="C7" s="202" t="s">
        <v>43</v>
      </c>
      <c r="D7" s="202"/>
      <c r="E7" s="202"/>
      <c r="F7" s="203"/>
      <c r="G7" s="210">
        <v>1</v>
      </c>
      <c r="H7" s="214" t="s">
        <v>139</v>
      </c>
      <c r="I7" s="214"/>
      <c r="J7" s="215"/>
    </row>
    <row r="8" spans="1:10" ht="13.5" thickBot="1" x14ac:dyDescent="0.25">
      <c r="A8" s="205">
        <v>2</v>
      </c>
      <c r="B8" s="214"/>
      <c r="C8" s="202" t="s">
        <v>42</v>
      </c>
      <c r="D8" s="202"/>
      <c r="E8" s="202"/>
      <c r="F8" s="202"/>
      <c r="G8" s="210">
        <v>1</v>
      </c>
      <c r="H8" s="214"/>
      <c r="I8" s="216">
        <v>0.25</v>
      </c>
      <c r="J8" s="215"/>
    </row>
    <row r="9" spans="1:10" ht="13.5" thickBot="1" x14ac:dyDescent="0.25">
      <c r="A9" s="205"/>
      <c r="B9" s="214"/>
      <c r="C9" s="202" t="s">
        <v>71</v>
      </c>
      <c r="D9" s="202"/>
      <c r="E9" s="202"/>
      <c r="F9" s="202"/>
      <c r="G9" s="210">
        <v>1</v>
      </c>
      <c r="H9" s="214"/>
      <c r="I9" s="214"/>
      <c r="J9" s="217" t="s">
        <v>65</v>
      </c>
    </row>
    <row r="10" spans="1:10" ht="13.5" thickBot="1" x14ac:dyDescent="0.25">
      <c r="A10" s="209"/>
      <c r="B10" s="209"/>
      <c r="C10" s="201" t="s">
        <v>121</v>
      </c>
      <c r="D10" s="202"/>
      <c r="E10" s="202"/>
      <c r="F10" s="203"/>
      <c r="G10" s="218">
        <v>1</v>
      </c>
      <c r="H10" s="214"/>
      <c r="I10" s="209"/>
      <c r="J10" s="219"/>
    </row>
    <row r="11" spans="1:10" x14ac:dyDescent="0.2">
      <c r="A11" s="204"/>
      <c r="B11" s="204"/>
      <c r="C11" s="220"/>
      <c r="D11" s="220"/>
      <c r="E11" s="220"/>
      <c r="F11" s="220"/>
      <c r="G11" s="197"/>
      <c r="H11" s="206"/>
      <c r="I11" s="221"/>
      <c r="J11" s="222"/>
    </row>
    <row r="12" spans="1:10" x14ac:dyDescent="0.2">
      <c r="A12" s="205">
        <v>3</v>
      </c>
      <c r="B12" s="214" t="s">
        <v>6</v>
      </c>
      <c r="C12" s="2" t="s">
        <v>15</v>
      </c>
      <c r="D12" s="1"/>
      <c r="E12" s="1"/>
      <c r="F12" s="1"/>
      <c r="G12" s="223"/>
      <c r="H12" s="221" t="s">
        <v>140</v>
      </c>
      <c r="I12" s="224">
        <v>0.2</v>
      </c>
      <c r="J12" s="225" t="s">
        <v>66</v>
      </c>
    </row>
    <row r="13" spans="1:10" ht="13.5" thickBot="1" x14ac:dyDescent="0.25">
      <c r="A13" s="209"/>
      <c r="B13" s="209"/>
      <c r="C13" s="61"/>
      <c r="D13" s="61"/>
      <c r="E13" s="61"/>
      <c r="F13" s="61"/>
      <c r="G13" s="226"/>
      <c r="H13" s="227"/>
      <c r="I13" s="221"/>
      <c r="J13" s="222"/>
    </row>
    <row r="14" spans="1:10" ht="13.5" thickBot="1" x14ac:dyDescent="0.25">
      <c r="A14" s="204"/>
      <c r="B14" s="204"/>
      <c r="C14" s="201" t="s">
        <v>141</v>
      </c>
      <c r="D14" s="202"/>
      <c r="E14" s="202"/>
      <c r="F14" s="203"/>
      <c r="G14" s="210">
        <v>0</v>
      </c>
      <c r="H14" s="204"/>
      <c r="I14" s="220"/>
      <c r="J14" s="228"/>
    </row>
    <row r="15" spans="1:10" ht="13.5" thickBot="1" x14ac:dyDescent="0.25">
      <c r="A15" s="205">
        <v>4</v>
      </c>
      <c r="B15" s="214" t="s">
        <v>72</v>
      </c>
      <c r="C15" s="201" t="s">
        <v>142</v>
      </c>
      <c r="D15" s="202"/>
      <c r="E15" s="202"/>
      <c r="F15" s="203"/>
      <c r="G15" s="210">
        <v>1</v>
      </c>
      <c r="H15" s="214" t="s">
        <v>143</v>
      </c>
      <c r="I15" s="229">
        <v>0.25</v>
      </c>
      <c r="J15" s="230" t="s">
        <v>64</v>
      </c>
    </row>
    <row r="16" spans="1:10" ht="13.5" thickBot="1" x14ac:dyDescent="0.25">
      <c r="A16" s="209"/>
      <c r="B16" s="209"/>
      <c r="C16" s="61" t="s">
        <v>74</v>
      </c>
      <c r="D16" s="61"/>
      <c r="E16" s="61"/>
      <c r="F16" s="61"/>
      <c r="G16" s="208">
        <v>1</v>
      </c>
      <c r="H16" s="209"/>
      <c r="I16" s="61"/>
      <c r="J16" s="231"/>
    </row>
    <row r="17" spans="1:13" x14ac:dyDescent="0.2">
      <c r="A17" s="214"/>
      <c r="B17" s="214"/>
      <c r="C17" s="197"/>
      <c r="D17" s="220"/>
      <c r="E17" s="220"/>
      <c r="F17" s="206"/>
      <c r="G17" s="204"/>
      <c r="H17" s="221"/>
      <c r="I17" s="1"/>
      <c r="J17" s="232"/>
      <c r="M17" s="194"/>
    </row>
    <row r="18" spans="1:13" x14ac:dyDescent="0.2">
      <c r="A18" s="214"/>
      <c r="B18" s="214"/>
      <c r="C18" s="223"/>
      <c r="D18" s="1"/>
      <c r="E18" s="1"/>
      <c r="F18" s="221"/>
      <c r="G18" s="214"/>
      <c r="H18" s="221"/>
      <c r="I18" s="1"/>
      <c r="J18" s="232"/>
    </row>
    <row r="19" spans="1:13" ht="13.5" thickBot="1" x14ac:dyDescent="0.25">
      <c r="A19" s="205">
        <v>5</v>
      </c>
      <c r="B19" s="214" t="s">
        <v>7</v>
      </c>
      <c r="C19" s="226" t="s">
        <v>75</v>
      </c>
      <c r="D19" s="61"/>
      <c r="E19" s="61"/>
      <c r="F19" s="227"/>
      <c r="G19" s="208">
        <v>1</v>
      </c>
      <c r="H19" s="221" t="s">
        <v>143</v>
      </c>
      <c r="I19" s="229">
        <v>0.2</v>
      </c>
      <c r="J19" s="233" t="s">
        <v>106</v>
      </c>
    </row>
    <row r="20" spans="1:13" x14ac:dyDescent="0.2">
      <c r="A20" s="214"/>
      <c r="B20" s="214"/>
      <c r="C20" s="234" t="s">
        <v>144</v>
      </c>
      <c r="D20" s="1"/>
      <c r="E20" s="1"/>
      <c r="F20" s="1"/>
      <c r="G20" s="214"/>
      <c r="H20" s="221"/>
      <c r="I20" s="1"/>
      <c r="J20" s="232"/>
    </row>
    <row r="21" spans="1:13" x14ac:dyDescent="0.2">
      <c r="A21" s="214"/>
      <c r="B21" s="214"/>
      <c r="C21" s="234" t="s">
        <v>145</v>
      </c>
      <c r="D21" s="1"/>
      <c r="E21" s="1"/>
      <c r="F21" s="1"/>
      <c r="G21" s="205">
        <v>1</v>
      </c>
      <c r="H21" s="221"/>
      <c r="I21" s="1"/>
      <c r="J21" s="232"/>
    </row>
    <row r="22" spans="1:13" ht="13.5" thickBot="1" x14ac:dyDescent="0.25">
      <c r="A22" s="209"/>
      <c r="B22" s="209"/>
      <c r="C22" s="61" t="s">
        <v>146</v>
      </c>
      <c r="D22" s="61"/>
      <c r="E22" s="61"/>
      <c r="F22" s="61"/>
      <c r="G22" s="209"/>
      <c r="H22" s="227"/>
      <c r="I22" s="61"/>
      <c r="J22" s="235"/>
    </row>
    <row r="23" spans="1:13" ht="13.5" thickBot="1" x14ac:dyDescent="0.25">
      <c r="A23" s="201"/>
      <c r="B23" s="202"/>
      <c r="C23" s="202"/>
      <c r="D23" s="202"/>
      <c r="E23" s="202"/>
      <c r="F23" s="202"/>
      <c r="G23" s="202"/>
      <c r="H23" s="202"/>
      <c r="I23" s="236">
        <v>1</v>
      </c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302"/>
    </row>
    <row r="25" spans="1:13" x14ac:dyDescent="0.2">
      <c r="A25" s="263" t="s">
        <v>212</v>
      </c>
    </row>
    <row r="33" spans="2:2" x14ac:dyDescent="0.2">
      <c r="B33" s="194"/>
    </row>
  </sheetData>
  <phoneticPr fontId="29" type="noConversion"/>
  <pageMargins left="0.75" right="0.75" top="1" bottom="1" header="0" footer="0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R51"/>
  <sheetViews>
    <sheetView view="pageLayout" zoomScale="70" zoomScaleNormal="80" zoomScaleSheetLayoutView="75" zoomScalePageLayoutView="70" workbookViewId="0">
      <selection activeCell="M4" sqref="M4"/>
    </sheetView>
  </sheetViews>
  <sheetFormatPr baseColWidth="10" defaultRowHeight="12.75" x14ac:dyDescent="0.2"/>
  <cols>
    <col min="1" max="1" width="3.28515625" customWidth="1"/>
    <col min="2" max="2" width="6.5703125" style="5" customWidth="1"/>
    <col min="3" max="3" width="35.140625" customWidth="1"/>
    <col min="4" max="4" width="12" customWidth="1"/>
    <col min="5" max="5" width="12.140625" customWidth="1"/>
    <col min="6" max="6" width="11.5703125" customWidth="1"/>
    <col min="7" max="7" width="12.5703125" customWidth="1"/>
    <col min="8" max="8" width="12.28515625" customWidth="1"/>
    <col min="9" max="9" width="11.7109375" customWidth="1"/>
    <col min="10" max="10" width="12.140625" customWidth="1"/>
    <col min="11" max="11" width="12.85546875" customWidth="1"/>
    <col min="12" max="12" width="9.7109375" customWidth="1"/>
    <col min="13" max="13" width="39.140625" customWidth="1"/>
    <col min="14" max="14" width="2.5703125" hidden="1" customWidth="1"/>
    <col min="15" max="15" width="5" hidden="1" customWidth="1"/>
    <col min="16" max="16" width="14.140625" customWidth="1"/>
    <col min="17" max="17" width="3.5703125" customWidth="1"/>
    <col min="18" max="18" width="4.7109375" customWidth="1"/>
    <col min="19" max="19" width="5.85546875" bestFit="1" customWidth="1"/>
    <col min="20" max="20" width="12.7109375" bestFit="1" customWidth="1"/>
  </cols>
  <sheetData>
    <row r="1" spans="1:18" ht="6" customHeight="1" x14ac:dyDescent="0.2"/>
    <row r="3" spans="1:18" x14ac:dyDescent="0.2">
      <c r="M3" s="24" t="s">
        <v>264</v>
      </c>
    </row>
    <row r="5" spans="1:18" ht="15" x14ac:dyDescent="0.2">
      <c r="B5" s="183"/>
    </row>
    <row r="6" spans="1:18" ht="9.75" customHeight="1" x14ac:dyDescent="0.2">
      <c r="B6" s="183"/>
    </row>
    <row r="7" spans="1:18" ht="18" x14ac:dyDescent="0.25">
      <c r="A7" s="536" t="s">
        <v>37</v>
      </c>
      <c r="B7" s="536"/>
      <c r="C7" s="536"/>
      <c r="D7" s="536"/>
      <c r="E7" s="536"/>
      <c r="F7" s="536"/>
      <c r="G7" s="536"/>
      <c r="H7" s="536"/>
      <c r="I7" s="536"/>
      <c r="J7" s="536"/>
      <c r="K7" s="536"/>
      <c r="L7" s="536"/>
      <c r="M7" s="536"/>
      <c r="N7" s="536"/>
      <c r="O7" s="536"/>
      <c r="P7" s="536"/>
      <c r="Q7" s="76"/>
      <c r="R7" s="76"/>
    </row>
    <row r="8" spans="1:18" ht="15" x14ac:dyDescent="0.2">
      <c r="B8" s="183"/>
    </row>
    <row r="9" spans="1:18" ht="22.5" customHeight="1" x14ac:dyDescent="0.2">
      <c r="B9" s="535" t="s">
        <v>154</v>
      </c>
      <c r="C9" s="535"/>
      <c r="D9" s="535"/>
      <c r="E9" s="535"/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5"/>
    </row>
    <row r="10" spans="1:18" ht="15.75" x14ac:dyDescent="0.25">
      <c r="B10" s="74" t="s">
        <v>171</v>
      </c>
      <c r="C10" s="75"/>
      <c r="M10" s="182" t="s">
        <v>36</v>
      </c>
      <c r="N10" s="544">
        <f ca="1">+NOW()</f>
        <v>41172.551231018515</v>
      </c>
      <c r="O10" s="544"/>
      <c r="P10" s="544"/>
    </row>
    <row r="11" spans="1:18" ht="15" x14ac:dyDescent="0.2">
      <c r="J11" s="18"/>
    </row>
    <row r="12" spans="1:18" x14ac:dyDescent="0.2">
      <c r="B12" s="20"/>
    </row>
    <row r="13" spans="1:18" ht="34.5" customHeight="1" x14ac:dyDescent="0.2">
      <c r="B13" s="183"/>
      <c r="C13" s="43" t="s">
        <v>12</v>
      </c>
      <c r="D13" s="44" t="s">
        <v>28</v>
      </c>
      <c r="E13" s="44" t="s">
        <v>49</v>
      </c>
      <c r="F13" s="44" t="s">
        <v>14</v>
      </c>
      <c r="G13" s="44" t="s">
        <v>13</v>
      </c>
      <c r="H13" s="44" t="s">
        <v>56</v>
      </c>
      <c r="I13" s="44" t="s">
        <v>94</v>
      </c>
      <c r="J13" s="44" t="s">
        <v>1</v>
      </c>
      <c r="K13" s="44" t="s">
        <v>0</v>
      </c>
      <c r="L13" s="532" t="s">
        <v>11</v>
      </c>
      <c r="M13" s="533"/>
      <c r="N13" s="533"/>
      <c r="O13" s="533"/>
      <c r="P13" s="534"/>
    </row>
    <row r="14" spans="1:18" ht="24.95" customHeight="1" x14ac:dyDescent="0.2">
      <c r="B14" s="300" t="s">
        <v>181</v>
      </c>
      <c r="C14" s="254" t="str">
        <f>'PTC1'!B19</f>
        <v>GEMA SUBIAS GORDILLO</v>
      </c>
      <c r="D14" s="55">
        <f>'PTC1'!E19</f>
        <v>0.75</v>
      </c>
      <c r="E14" s="55">
        <f>'PTC1'!F19</f>
        <v>2</v>
      </c>
      <c r="F14" s="52"/>
      <c r="G14" s="255">
        <f>'PTC1'!K19</f>
        <v>1.6219047620000002</v>
      </c>
      <c r="H14" s="95">
        <f>'PTC1'!N19</f>
        <v>2.9742855159999997</v>
      </c>
      <c r="I14" s="52"/>
      <c r="J14" s="160">
        <f>'PTC1'!Q19</f>
        <v>1.5</v>
      </c>
      <c r="K14" s="255">
        <f t="shared" ref="K14:K24" si="0">SUM(D14:J14)</f>
        <v>8.8461902779999999</v>
      </c>
      <c r="L14" s="531"/>
      <c r="M14" s="531"/>
      <c r="N14" s="531"/>
      <c r="O14" s="531"/>
      <c r="P14" s="531"/>
    </row>
    <row r="15" spans="1:18" ht="24.95" customHeight="1" x14ac:dyDescent="0.2">
      <c r="B15" s="300" t="s">
        <v>182</v>
      </c>
      <c r="C15" s="254" t="str">
        <f>'PTC1'!B20</f>
        <v>SIMON MENDOZA ARREDONDO</v>
      </c>
      <c r="D15" s="55">
        <f>'PTC1'!E20</f>
        <v>0.75</v>
      </c>
      <c r="E15" s="55">
        <f>'PTC1'!F20</f>
        <v>2</v>
      </c>
      <c r="F15" s="52"/>
      <c r="G15" s="255">
        <f>'PTC1'!K20</f>
        <v>1.6044261691999999</v>
      </c>
      <c r="H15" s="95">
        <f>'PTC1'!N20</f>
        <v>2.9014283779999999</v>
      </c>
      <c r="I15" s="52"/>
      <c r="J15" s="160">
        <f>'PTC1'!Q20</f>
        <v>1.5</v>
      </c>
      <c r="K15" s="255">
        <f t="shared" si="0"/>
        <v>8.7558545472000002</v>
      </c>
      <c r="L15" s="531"/>
      <c r="M15" s="531"/>
      <c r="N15" s="531"/>
      <c r="O15" s="531"/>
      <c r="P15" s="531"/>
    </row>
    <row r="16" spans="1:18" ht="24.95" customHeight="1" x14ac:dyDescent="0.2">
      <c r="B16" s="300" t="s">
        <v>183</v>
      </c>
      <c r="C16" s="254" t="str">
        <f>'PTC1'!B21</f>
        <v>OSCAR ENRIQUE GARCIA DUARTE</v>
      </c>
      <c r="D16" s="55">
        <f>'PTC1'!E21</f>
        <v>0.75</v>
      </c>
      <c r="E16" s="55">
        <f>'PTC1'!F21</f>
        <v>2</v>
      </c>
      <c r="F16" s="52"/>
      <c r="G16" s="255">
        <f>'PTC1'!K21</f>
        <v>1.579329572</v>
      </c>
      <c r="H16" s="95">
        <f>'PTC1'!N21</f>
        <v>2.9057140920000002</v>
      </c>
      <c r="I16" s="52"/>
      <c r="J16" s="160">
        <f>'PTC1'!Q21</f>
        <v>1.5</v>
      </c>
      <c r="K16" s="255">
        <f t="shared" si="0"/>
        <v>8.7350436639999991</v>
      </c>
      <c r="L16" s="531"/>
      <c r="M16" s="531"/>
      <c r="N16" s="531"/>
      <c r="O16" s="531"/>
      <c r="P16" s="531"/>
    </row>
    <row r="17" spans="2:16" ht="24.95" customHeight="1" x14ac:dyDescent="0.2">
      <c r="B17" s="300" t="s">
        <v>184</v>
      </c>
      <c r="C17" s="254" t="str">
        <f>'PTC1'!B22</f>
        <v>ARNULFO PEREZ PEREZ</v>
      </c>
      <c r="D17" s="55">
        <f>'PTC1'!E22</f>
        <v>0.75</v>
      </c>
      <c r="E17" s="55">
        <f>'PTC1'!F22</f>
        <v>2</v>
      </c>
      <c r="F17" s="52"/>
      <c r="G17" s="255">
        <f>'PTC1'!K22</f>
        <v>1.6196969696000001</v>
      </c>
      <c r="H17" s="95">
        <f>'PTC1'!N22</f>
        <v>2.9185712340000003</v>
      </c>
      <c r="I17" s="52"/>
      <c r="J17" s="160">
        <f>'PTC1'!Q22</f>
        <v>1.5</v>
      </c>
      <c r="K17" s="255">
        <f t="shared" si="0"/>
        <v>8.7882682035999995</v>
      </c>
      <c r="L17" s="531"/>
      <c r="M17" s="531"/>
      <c r="N17" s="531"/>
      <c r="O17" s="531"/>
      <c r="P17" s="531"/>
    </row>
    <row r="18" spans="2:16" ht="24.95" customHeight="1" x14ac:dyDescent="0.2">
      <c r="B18" s="300" t="s">
        <v>185</v>
      </c>
      <c r="C18" s="254" t="str">
        <f>'PTC1'!B23</f>
        <v>JOSE MERCED MARTINEZ VAZQUEZ</v>
      </c>
      <c r="D18" s="55">
        <f>'PTC1'!E23</f>
        <v>0.75</v>
      </c>
      <c r="E18" s="55">
        <f>'PTC1'!F23</f>
        <v>2</v>
      </c>
      <c r="F18" s="256"/>
      <c r="G18" s="255">
        <f>'PTC1'!K23</f>
        <v>1.638350186</v>
      </c>
      <c r="H18" s="95">
        <f>'PTC1'!N23</f>
        <v>2.9228569480000002</v>
      </c>
      <c r="I18" s="256"/>
      <c r="J18" s="160">
        <f>'PTC1'!Q23</f>
        <v>1.5</v>
      </c>
      <c r="K18" s="255">
        <f t="shared" si="0"/>
        <v>8.811207134</v>
      </c>
      <c r="L18" s="531"/>
      <c r="M18" s="531"/>
      <c r="N18" s="531"/>
      <c r="O18" s="531"/>
      <c r="P18" s="531"/>
    </row>
    <row r="19" spans="2:16" ht="24.95" customHeight="1" x14ac:dyDescent="0.2">
      <c r="B19" s="300" t="s">
        <v>186</v>
      </c>
      <c r="C19" s="254" t="str">
        <f>'PTC1'!B24</f>
        <v>VICTOR HUGO MANCILA GARCIA</v>
      </c>
      <c r="D19" s="55">
        <f>'PTC1'!E24</f>
        <v>0.75</v>
      </c>
      <c r="E19" s="55">
        <f>'PTC1'!F24</f>
        <v>2</v>
      </c>
      <c r="F19" s="256"/>
      <c r="G19" s="255">
        <f>'PTC1'!K24</f>
        <v>1.6819315812</v>
      </c>
      <c r="H19" s="95">
        <f>'PTC1'!N24</f>
        <v>2.9485712319999999</v>
      </c>
      <c r="I19" s="256"/>
      <c r="J19" s="160">
        <f>'PTC1'!Q24</f>
        <v>1.5</v>
      </c>
      <c r="K19" s="255">
        <f t="shared" si="0"/>
        <v>8.8805028131999997</v>
      </c>
      <c r="L19" s="531"/>
      <c r="M19" s="531"/>
      <c r="N19" s="531"/>
      <c r="O19" s="531"/>
      <c r="P19" s="531"/>
    </row>
    <row r="20" spans="2:16" ht="24.95" customHeight="1" x14ac:dyDescent="0.2">
      <c r="B20" s="300" t="s">
        <v>187</v>
      </c>
      <c r="C20" s="254" t="str">
        <f>'PTC1'!B25</f>
        <v xml:space="preserve">JORGE ZUNO SILVA </v>
      </c>
      <c r="D20" s="55">
        <f>'PTC1'!E25</f>
        <v>1.5</v>
      </c>
      <c r="E20" s="55">
        <f>'PTC1'!F25</f>
        <v>2</v>
      </c>
      <c r="F20" s="256"/>
      <c r="G20" s="255">
        <f>'PTC1'!K25</f>
        <v>1.6531443000000001</v>
      </c>
      <c r="H20" s="95">
        <f>'PTC1'!N25</f>
        <v>2.8885712360000002</v>
      </c>
      <c r="I20" s="256"/>
      <c r="J20" s="160">
        <f>'PTC1'!Q25</f>
        <v>1.5</v>
      </c>
      <c r="K20" s="255">
        <f t="shared" si="0"/>
        <v>9.5417155359999999</v>
      </c>
      <c r="L20" s="531"/>
      <c r="M20" s="531"/>
      <c r="N20" s="531"/>
      <c r="O20" s="531"/>
      <c r="P20" s="531"/>
    </row>
    <row r="21" spans="2:16" ht="24.95" customHeight="1" x14ac:dyDescent="0.2">
      <c r="B21" s="300" t="s">
        <v>188</v>
      </c>
      <c r="C21" s="254" t="str">
        <f>'PTC1'!B26</f>
        <v>OBED ARNOLDO CHIMAL VALENCIA</v>
      </c>
      <c r="D21" s="55">
        <f>'PTC1'!E26</f>
        <v>1.125</v>
      </c>
      <c r="E21" s="55">
        <f>'PTC1'!F26</f>
        <v>2</v>
      </c>
      <c r="F21" s="256"/>
      <c r="G21" s="255">
        <f>'PTC1'!K26</f>
        <v>1.5916083916000001</v>
      </c>
      <c r="H21" s="95">
        <f>'PTC1'!N26</f>
        <v>2.8778569510000001</v>
      </c>
      <c r="I21" s="256"/>
      <c r="J21" s="160">
        <f>'PTC1'!Q26</f>
        <v>1.5</v>
      </c>
      <c r="K21" s="255">
        <f t="shared" si="0"/>
        <v>9.0944653425999995</v>
      </c>
      <c r="L21" s="531"/>
      <c r="M21" s="531"/>
      <c r="N21" s="531"/>
      <c r="O21" s="531"/>
      <c r="P21" s="531"/>
    </row>
    <row r="22" spans="2:16" ht="24.95" customHeight="1" x14ac:dyDescent="0.2">
      <c r="B22" s="300" t="s">
        <v>189</v>
      </c>
      <c r="C22" s="254" t="str">
        <f>'PTC1'!B27</f>
        <v xml:space="preserve">REBECA EUGENIA AGUILAR DURON </v>
      </c>
      <c r="D22" s="55">
        <f>'PTC1'!E27</f>
        <v>0.75</v>
      </c>
      <c r="E22" s="55">
        <f>'PTC1'!F27</f>
        <v>2</v>
      </c>
      <c r="F22" s="256"/>
      <c r="G22" s="255">
        <f>'PTC1'!K27</f>
        <v>1.6549897160000002</v>
      </c>
      <c r="H22" s="95">
        <f>'PTC1'!N27</f>
        <v>2.9399998040000002</v>
      </c>
      <c r="I22" s="256"/>
      <c r="J22" s="160">
        <f>'PTC1'!Q27</f>
        <v>1.5</v>
      </c>
      <c r="K22" s="255">
        <f t="shared" si="0"/>
        <v>8.8449895200000004</v>
      </c>
      <c r="L22" s="531"/>
      <c r="M22" s="531"/>
      <c r="N22" s="531"/>
      <c r="O22" s="531"/>
      <c r="P22" s="531"/>
    </row>
    <row r="23" spans="2:16" ht="24.95" customHeight="1" x14ac:dyDescent="0.2">
      <c r="B23" s="300" t="s">
        <v>190</v>
      </c>
      <c r="C23" s="254" t="str">
        <f>'PTC1'!B28</f>
        <v>SANDRA MOLINA CRUZ</v>
      </c>
      <c r="D23" s="55">
        <f>'PTC1'!E28</f>
        <v>0.375</v>
      </c>
      <c r="E23" s="55">
        <f>'PTC1'!F28</f>
        <v>2</v>
      </c>
      <c r="F23" s="256"/>
      <c r="G23" s="255">
        <f>'PTC1'!K28</f>
        <v>1.6335586296</v>
      </c>
      <c r="H23" s="95">
        <f>'PTC1'!N28</f>
        <v>2.9528569459999998</v>
      </c>
      <c r="I23" s="256"/>
      <c r="J23" s="160">
        <f>'PTC1'!Q28</f>
        <v>1.25</v>
      </c>
      <c r="K23" s="255">
        <f t="shared" ref="K23" si="1">SUM(D23:J23)</f>
        <v>8.2114155756000002</v>
      </c>
      <c r="L23" s="531"/>
      <c r="M23" s="531"/>
      <c r="N23" s="531"/>
      <c r="O23" s="531"/>
      <c r="P23" s="531"/>
    </row>
    <row r="24" spans="2:16" s="194" customFormat="1" ht="24.95" customHeight="1" x14ac:dyDescent="0.2">
      <c r="B24" s="300" t="s">
        <v>191</v>
      </c>
      <c r="C24" s="327" t="str">
        <f>'PA1'!B20</f>
        <v>MARÍA LEMUS GARCIA</v>
      </c>
      <c r="D24" s="328"/>
      <c r="E24" s="328"/>
      <c r="F24" s="329">
        <f>'PA1'!E20</f>
        <v>0.75</v>
      </c>
      <c r="G24" s="329">
        <f>'PA1'!K20</f>
        <v>1.5077032392</v>
      </c>
      <c r="H24" s="329">
        <f>'PA1'!H20</f>
        <v>2.5</v>
      </c>
      <c r="I24" s="330">
        <f>'PA1'!N20</f>
        <v>1.25</v>
      </c>
      <c r="J24" s="330">
        <f>'PA1'!Q20</f>
        <v>1.3333333333333319</v>
      </c>
      <c r="K24" s="329">
        <f t="shared" si="0"/>
        <v>7.3410365725333317</v>
      </c>
      <c r="L24" s="531" t="s">
        <v>259</v>
      </c>
      <c r="M24" s="531"/>
      <c r="N24" s="531"/>
      <c r="O24" s="531"/>
      <c r="P24" s="531"/>
    </row>
    <row r="25" spans="2:16" s="194" customFormat="1" ht="25.5" customHeight="1" x14ac:dyDescent="0.2">
      <c r="B25" s="300" t="s">
        <v>192</v>
      </c>
      <c r="C25" s="258" t="str">
        <f>'PA1'!B21</f>
        <v xml:space="preserve">VIRGINIA MACIAS GIRÓN </v>
      </c>
      <c r="D25" s="52"/>
      <c r="E25" s="52"/>
      <c r="F25" s="255">
        <f>'PA1'!E21</f>
        <v>0.5</v>
      </c>
      <c r="G25" s="255">
        <f>'PA1'!K21</f>
        <v>1.6542759791999999</v>
      </c>
      <c r="H25" s="255">
        <f>'PA1'!H21</f>
        <v>2.5</v>
      </c>
      <c r="I25" s="257">
        <f>'PA1'!N21</f>
        <v>2.5</v>
      </c>
      <c r="J25" s="257">
        <f>'PA1'!Q21</f>
        <v>1.666666666666665</v>
      </c>
      <c r="K25" s="255">
        <f t="shared" ref="K25:K38" si="2">SUM(D25:J25)</f>
        <v>8.8209426458666638</v>
      </c>
      <c r="L25" s="531"/>
      <c r="M25" s="531"/>
      <c r="N25" s="531"/>
      <c r="O25" s="531"/>
      <c r="P25" s="531"/>
    </row>
    <row r="26" spans="2:16" s="194" customFormat="1" ht="24.95" customHeight="1" x14ac:dyDescent="0.2">
      <c r="B26" s="300" t="s">
        <v>193</v>
      </c>
      <c r="C26" s="258" t="str">
        <f>'PA1'!B22</f>
        <v>JORGE ALBERTO GARCIA MUÑOZ</v>
      </c>
      <c r="D26" s="52"/>
      <c r="E26" s="52"/>
      <c r="F26" s="255">
        <f>'PA1'!E22</f>
        <v>1</v>
      </c>
      <c r="G26" s="255">
        <f>'PA1'!K22</f>
        <v>1.5562055336</v>
      </c>
      <c r="H26" s="255">
        <f>'PA1'!H22</f>
        <v>2.5</v>
      </c>
      <c r="I26" s="257">
        <f>'PA1'!N22</f>
        <v>2.5</v>
      </c>
      <c r="J26" s="257">
        <f>'PA1'!Q22</f>
        <v>1.3333333333333319</v>
      </c>
      <c r="K26" s="255">
        <f t="shared" si="2"/>
        <v>8.8895388669333322</v>
      </c>
      <c r="L26" s="531"/>
      <c r="M26" s="531"/>
      <c r="N26" s="531"/>
      <c r="O26" s="531"/>
      <c r="P26" s="531"/>
    </row>
    <row r="27" spans="2:16" s="194" customFormat="1" ht="24.95" customHeight="1" x14ac:dyDescent="0.2">
      <c r="B27" s="300" t="s">
        <v>194</v>
      </c>
      <c r="C27" s="406" t="s">
        <v>172</v>
      </c>
      <c r="D27" s="407"/>
      <c r="E27" s="407"/>
      <c r="F27" s="329">
        <f>'PA1'!E23</f>
        <v>0.5</v>
      </c>
      <c r="G27" s="329">
        <f>'PA1'!K23</f>
        <v>1.5879186604</v>
      </c>
      <c r="H27" s="329">
        <f>'PA1'!H23</f>
        <v>2.4500000000000002</v>
      </c>
      <c r="I27" s="330">
        <f>'PA1'!N23</f>
        <v>1.25</v>
      </c>
      <c r="J27" s="330">
        <f>'PA1'!Q23</f>
        <v>0.66666666666666596</v>
      </c>
      <c r="K27" s="329">
        <f t="shared" si="2"/>
        <v>6.454585327066666</v>
      </c>
      <c r="L27" s="531" t="s">
        <v>260</v>
      </c>
      <c r="M27" s="531"/>
      <c r="N27" s="531"/>
      <c r="O27" s="531"/>
      <c r="P27" s="531"/>
    </row>
    <row r="28" spans="2:16" s="194" customFormat="1" ht="24.95" customHeight="1" x14ac:dyDescent="0.2">
      <c r="B28" s="300" t="s">
        <v>195</v>
      </c>
      <c r="C28" s="408" t="str">
        <f>'PA1'!B24</f>
        <v>JOSÉ GABRIEL AGUILERA GONZÁLEZ</v>
      </c>
      <c r="D28" s="407"/>
      <c r="E28" s="407"/>
      <c r="F28" s="329">
        <f>'PA1'!E24</f>
        <v>0.5</v>
      </c>
      <c r="G28" s="329">
        <f>'PA1'!K24</f>
        <v>1.6696925780000003</v>
      </c>
      <c r="H28" s="329">
        <f>'PA1'!H24</f>
        <v>2.4900000000000002</v>
      </c>
      <c r="I28" s="330">
        <f>'PA1'!N24</f>
        <v>1.25</v>
      </c>
      <c r="J28" s="330">
        <f>'PA1'!Q24</f>
        <v>1.3333333333333319</v>
      </c>
      <c r="K28" s="329">
        <f t="shared" si="2"/>
        <v>7.2430259113333326</v>
      </c>
      <c r="L28" s="531" t="s">
        <v>258</v>
      </c>
      <c r="M28" s="531"/>
      <c r="N28" s="531"/>
      <c r="O28" s="531"/>
      <c r="P28" s="531"/>
    </row>
    <row r="29" spans="2:16" s="194" customFormat="1" ht="24.95" customHeight="1" x14ac:dyDescent="0.2">
      <c r="B29" s="300" t="s">
        <v>196</v>
      </c>
      <c r="C29" s="258" t="str">
        <f>'PA1'!B25</f>
        <v>ABRIL ARMENTA RAMIREZ</v>
      </c>
      <c r="D29" s="52"/>
      <c r="E29" s="52"/>
      <c r="F29" s="255">
        <f>'PA1'!E25</f>
        <v>0.5</v>
      </c>
      <c r="G29" s="255">
        <f>'PA1'!K25</f>
        <v>1.5854559416000003</v>
      </c>
      <c r="H29" s="255">
        <f>'PA1'!H25</f>
        <v>2.5</v>
      </c>
      <c r="I29" s="257">
        <f>'PA1'!N25</f>
        <v>1.875</v>
      </c>
      <c r="J29" s="257">
        <f>'PA1'!Q25</f>
        <v>1.9999999999999978</v>
      </c>
      <c r="K29" s="255">
        <f t="shared" si="2"/>
        <v>8.4604559415999976</v>
      </c>
      <c r="L29" s="531"/>
      <c r="M29" s="531"/>
      <c r="N29" s="531"/>
      <c r="O29" s="531"/>
      <c r="P29" s="531"/>
    </row>
    <row r="30" spans="2:16" s="194" customFormat="1" ht="24.95" customHeight="1" x14ac:dyDescent="0.2">
      <c r="B30" s="300" t="s">
        <v>197</v>
      </c>
      <c r="C30" s="258" t="str">
        <f>'PA1'!B26</f>
        <v>SUSANA RAMIREZ GARCIA</v>
      </c>
      <c r="D30" s="52"/>
      <c r="E30" s="52"/>
      <c r="F30" s="255">
        <f>'PA1'!E26</f>
        <v>0.75</v>
      </c>
      <c r="G30" s="255">
        <f>'PA1'!K26</f>
        <v>1.6510680004000002</v>
      </c>
      <c r="H30" s="255">
        <f>'PA1'!H26</f>
        <v>2.5</v>
      </c>
      <c r="I30" s="257">
        <f>'PA1'!N26</f>
        <v>1.25</v>
      </c>
      <c r="J30" s="257">
        <f>'PA1'!Q26</f>
        <v>1.9999999999999978</v>
      </c>
      <c r="K30" s="255">
        <f t="shared" si="2"/>
        <v>8.1510680003999987</v>
      </c>
      <c r="L30" s="531"/>
      <c r="M30" s="531"/>
      <c r="N30" s="531"/>
      <c r="O30" s="531"/>
      <c r="P30" s="531"/>
    </row>
    <row r="31" spans="2:16" s="194" customFormat="1" ht="33.75" customHeight="1" x14ac:dyDescent="0.2">
      <c r="B31" s="300" t="s">
        <v>198</v>
      </c>
      <c r="C31" s="408" t="str">
        <f>'PA1'!B27</f>
        <v>MARCO ANTONIO COELLO RAMÍREZ</v>
      </c>
      <c r="D31" s="407"/>
      <c r="E31" s="407"/>
      <c r="F31" s="329">
        <f>'PA1'!E27</f>
        <v>0.75</v>
      </c>
      <c r="G31" s="329">
        <f>'PA1'!K27</f>
        <v>1.7048542568</v>
      </c>
      <c r="H31" s="329">
        <f>'PA1'!H27</f>
        <v>2.5</v>
      </c>
      <c r="I31" s="330">
        <f>'PA1'!N27</f>
        <v>1.25</v>
      </c>
      <c r="J31" s="330">
        <f>'PA1'!Q27</f>
        <v>1.3333333333333319</v>
      </c>
      <c r="K31" s="329">
        <f t="shared" si="2"/>
        <v>7.5381875901333322</v>
      </c>
      <c r="L31" s="531" t="s">
        <v>261</v>
      </c>
      <c r="M31" s="531"/>
      <c r="N31" s="531"/>
      <c r="O31" s="531"/>
      <c r="P31" s="531"/>
    </row>
    <row r="32" spans="2:16" s="194" customFormat="1" ht="32.25" customHeight="1" x14ac:dyDescent="0.2">
      <c r="B32" s="300" t="s">
        <v>199</v>
      </c>
      <c r="C32" s="258" t="str">
        <f>'PA1'!B28</f>
        <v>ERICK ROJAS MANCERA</v>
      </c>
      <c r="D32" s="52"/>
      <c r="E32" s="52"/>
      <c r="F32" s="255">
        <f>'PA1'!E28</f>
        <v>1</v>
      </c>
      <c r="G32" s="255">
        <f>'PA1'!K28</f>
        <v>1.622228496</v>
      </c>
      <c r="H32" s="255">
        <f>'PA1'!H28</f>
        <v>2.4750000000000001</v>
      </c>
      <c r="I32" s="257">
        <f>'PA1'!N28</f>
        <v>1.875</v>
      </c>
      <c r="J32" s="257">
        <f>'PA1'!Q28</f>
        <v>1.3333333333333319</v>
      </c>
      <c r="K32" s="255">
        <f t="shared" si="2"/>
        <v>8.3055618293333318</v>
      </c>
      <c r="L32" s="531"/>
      <c r="M32" s="531"/>
      <c r="N32" s="531"/>
      <c r="O32" s="531"/>
      <c r="P32" s="531"/>
    </row>
    <row r="33" spans="2:16" s="194" customFormat="1" ht="26.25" customHeight="1" x14ac:dyDescent="0.2">
      <c r="B33" s="300" t="s">
        <v>200</v>
      </c>
      <c r="C33" s="258" t="str">
        <f>'PA1'!B29</f>
        <v>FABIOLA PIÑA MENDOZA</v>
      </c>
      <c r="D33" s="52"/>
      <c r="E33" s="52"/>
      <c r="F33" s="255">
        <f>'PA1'!E29</f>
        <v>0.5</v>
      </c>
      <c r="G33" s="255">
        <f>'PA1'!K29</f>
        <v>1.651051024</v>
      </c>
      <c r="H33" s="255">
        <f>'PA1'!H29</f>
        <v>2.4750000000000001</v>
      </c>
      <c r="I33" s="257">
        <f>'PA1'!N29</f>
        <v>2.5</v>
      </c>
      <c r="J33" s="257">
        <f>'PA1'!Q29</f>
        <v>1.9999999999999978</v>
      </c>
      <c r="K33" s="255">
        <f t="shared" si="2"/>
        <v>9.1260510239999988</v>
      </c>
      <c r="L33" s="531"/>
      <c r="M33" s="531"/>
      <c r="N33" s="531"/>
      <c r="O33" s="531"/>
      <c r="P33" s="531"/>
    </row>
    <row r="34" spans="2:16" s="194" customFormat="1" ht="24" customHeight="1" x14ac:dyDescent="0.2">
      <c r="B34" s="300" t="s">
        <v>201</v>
      </c>
      <c r="C34" s="258" t="str">
        <f>'PA1'!B30</f>
        <v>RICARDO GONZALEZ VILLANUEVA</v>
      </c>
      <c r="D34" s="52"/>
      <c r="E34" s="52"/>
      <c r="F34" s="255">
        <f>'PA1'!E30</f>
        <v>0.5</v>
      </c>
      <c r="G34" s="255">
        <f>'PA1'!K30</f>
        <v>1.5717601992000001</v>
      </c>
      <c r="H34" s="255">
        <f>'PA1'!H30</f>
        <v>2.4750000000000001</v>
      </c>
      <c r="I34" s="257">
        <f>'PA1'!N30</f>
        <v>2.5</v>
      </c>
      <c r="J34" s="257">
        <f>'PA1'!Q30</f>
        <v>1.3333333333333319</v>
      </c>
      <c r="K34" s="255">
        <f t="shared" si="2"/>
        <v>8.3800935325333317</v>
      </c>
      <c r="L34" s="531"/>
      <c r="M34" s="531"/>
      <c r="N34" s="531"/>
      <c r="O34" s="531"/>
      <c r="P34" s="531"/>
    </row>
    <row r="35" spans="2:16" s="194" customFormat="1" ht="24" customHeight="1" x14ac:dyDescent="0.2">
      <c r="B35" s="300" t="s">
        <v>202</v>
      </c>
      <c r="C35" s="258" t="str">
        <f>'PA1'!B31</f>
        <v>FABIOLA MARIA GUADALUPE BANDA PEREZ</v>
      </c>
      <c r="D35" s="52"/>
      <c r="E35" s="52"/>
      <c r="F35" s="255">
        <f>'PA1'!E31</f>
        <v>1</v>
      </c>
      <c r="G35" s="255">
        <f>'PA1'!K31</f>
        <v>1.6533975364</v>
      </c>
      <c r="H35" s="255">
        <f>'PA1'!H31</f>
        <v>2.5</v>
      </c>
      <c r="I35" s="257">
        <f>'PA1'!N31</f>
        <v>2.5</v>
      </c>
      <c r="J35" s="257">
        <f>'PA1'!Q31</f>
        <v>1.9999999999999978</v>
      </c>
      <c r="K35" s="255">
        <f t="shared" si="2"/>
        <v>9.6533975363999982</v>
      </c>
      <c r="L35" s="531"/>
      <c r="M35" s="531"/>
      <c r="N35" s="531"/>
      <c r="O35" s="531"/>
      <c r="P35" s="531"/>
    </row>
    <row r="36" spans="2:16" s="194" customFormat="1" ht="24" customHeight="1" x14ac:dyDescent="0.2">
      <c r="B36" s="300" t="s">
        <v>203</v>
      </c>
      <c r="C36" s="408" t="str">
        <f>'PA1'!B32</f>
        <v>FELIPE ALEJANDRO GRANDE FRIAS</v>
      </c>
      <c r="D36" s="407"/>
      <c r="E36" s="407"/>
      <c r="F36" s="329">
        <f>'PA1'!E32</f>
        <v>0.5</v>
      </c>
      <c r="G36" s="329">
        <f>'PA1'!K32</f>
        <v>1.5303030304</v>
      </c>
      <c r="H36" s="329">
        <f>'PA1'!H32</f>
        <v>2.15</v>
      </c>
      <c r="I36" s="330">
        <f>'PA1'!N32</f>
        <v>2.5</v>
      </c>
      <c r="J36" s="330">
        <f>'PA1'!Q32</f>
        <v>0.99999999999999889</v>
      </c>
      <c r="K36" s="329">
        <f t="shared" si="2"/>
        <v>7.6803030303999984</v>
      </c>
      <c r="L36" s="531" t="s">
        <v>262</v>
      </c>
      <c r="M36" s="531"/>
      <c r="N36" s="531"/>
      <c r="O36" s="531"/>
      <c r="P36" s="531"/>
    </row>
    <row r="37" spans="2:16" s="194" customFormat="1" ht="24" customHeight="1" x14ac:dyDescent="0.2">
      <c r="B37" s="300" t="s">
        <v>204</v>
      </c>
      <c r="C37" s="258" t="str">
        <f>'PA1'!B33</f>
        <v>GRACIELA MURILLO VEGA</v>
      </c>
      <c r="D37" s="52"/>
      <c r="E37" s="52"/>
      <c r="F37" s="255">
        <f>'PA1'!E33</f>
        <v>0.5</v>
      </c>
      <c r="G37" s="255">
        <f>'PA1'!K33</f>
        <v>1.5702026904000002</v>
      </c>
      <c r="H37" s="255">
        <f>'PA1'!H33</f>
        <v>2.4900000000000002</v>
      </c>
      <c r="I37" s="257">
        <f>'PA1'!N33</f>
        <v>2.5</v>
      </c>
      <c r="J37" s="257">
        <f>'PA1'!Q33</f>
        <v>1.3333333333333319</v>
      </c>
      <c r="K37" s="255">
        <f t="shared" si="2"/>
        <v>8.3935360237333327</v>
      </c>
      <c r="L37" s="531"/>
      <c r="M37" s="531"/>
      <c r="N37" s="531"/>
      <c r="O37" s="531"/>
      <c r="P37" s="531"/>
    </row>
    <row r="38" spans="2:16" s="194" customFormat="1" ht="27" customHeight="1" x14ac:dyDescent="0.2">
      <c r="B38" s="300" t="s">
        <v>205</v>
      </c>
      <c r="C38" s="408" t="str">
        <f>'PA1'!B34</f>
        <v>ABNER DAMIAN ALANIS HERNANDEZ</v>
      </c>
      <c r="D38" s="407"/>
      <c r="E38" s="407"/>
      <c r="F38" s="329">
        <f>'PA1'!E34</f>
        <v>0.5</v>
      </c>
      <c r="G38" s="329">
        <f>'PA1'!K34</f>
        <v>1.6740901092000002</v>
      </c>
      <c r="H38" s="329">
        <f>'PA1'!H34</f>
        <v>2.4900000000000002</v>
      </c>
      <c r="I38" s="330">
        <f>'PA1'!N34</f>
        <v>1.875</v>
      </c>
      <c r="J38" s="330">
        <f>'PA1'!Q34</f>
        <v>0.99999999999999889</v>
      </c>
      <c r="K38" s="329">
        <f t="shared" si="2"/>
        <v>7.5390901091999991</v>
      </c>
      <c r="L38" s="531" t="s">
        <v>263</v>
      </c>
      <c r="M38" s="531"/>
      <c r="N38" s="531"/>
      <c r="O38" s="531"/>
      <c r="P38" s="531"/>
    </row>
    <row r="39" spans="2:16" s="194" customFormat="1" ht="27" customHeight="1" x14ac:dyDescent="0.2">
      <c r="B39" s="300" t="s">
        <v>206</v>
      </c>
      <c r="C39" s="259" t="str">
        <f>PAIngles!C39</f>
        <v>BEATRIZ DE LA VEGA GUTIERREZ</v>
      </c>
      <c r="D39" s="52"/>
      <c r="E39" s="52"/>
      <c r="F39" s="95">
        <f>'Evaluacion Final Ingles'!E22</f>
        <v>1</v>
      </c>
      <c r="G39" s="95">
        <f>'Evaluacion Final Ingles'!K22</f>
        <v>1.5254292928000002</v>
      </c>
      <c r="H39" s="95">
        <f>'Evaluacion Final Ingles'!H22</f>
        <v>2.4</v>
      </c>
      <c r="I39" s="55">
        <f>'Evaluacion Final Ingles'!N22</f>
        <v>2.5</v>
      </c>
      <c r="J39" s="55">
        <f>'Evaluacion Final Ingles'!Q22</f>
        <v>1.9999999999999978</v>
      </c>
      <c r="K39" s="95">
        <f>'Evaluacion Final Ingles'!R22</f>
        <v>9.4254292927999987</v>
      </c>
      <c r="L39" s="531"/>
      <c r="M39" s="531"/>
      <c r="N39" s="531"/>
      <c r="O39" s="531"/>
      <c r="P39" s="531"/>
    </row>
    <row r="40" spans="2:16" s="194" customFormat="1" ht="27" customHeight="1" x14ac:dyDescent="0.2">
      <c r="B40" s="300" t="s">
        <v>207</v>
      </c>
      <c r="C40" s="259" t="str">
        <f>PAIngles!C40</f>
        <v>JOSE ANTONIO NAVARRO Y OJEDA</v>
      </c>
      <c r="D40" s="52"/>
      <c r="E40" s="52"/>
      <c r="F40" s="95">
        <f>'Evaluacion Final Ingles'!E23</f>
        <v>1</v>
      </c>
      <c r="G40" s="95">
        <f>'Evaluacion Final Ingles'!K23</f>
        <v>1.3858100232000001</v>
      </c>
      <c r="H40" s="95">
        <f>'Evaluacion Final Ingles'!H23</f>
        <v>2.4950000000000001</v>
      </c>
      <c r="I40" s="55">
        <f>'Evaluacion Final Ingles'!N23</f>
        <v>2.5</v>
      </c>
      <c r="J40" s="55">
        <f>'Evaluacion Final Ingles'!Q23</f>
        <v>1.3333333333333319</v>
      </c>
      <c r="K40" s="95">
        <f>'Evaluacion Final Ingles'!R23</f>
        <v>8.7141433565333326</v>
      </c>
      <c r="L40" s="531"/>
      <c r="M40" s="531"/>
      <c r="N40" s="531"/>
      <c r="O40" s="531"/>
      <c r="P40" s="531"/>
    </row>
    <row r="41" spans="2:16" s="194" customFormat="1" ht="27" customHeight="1" x14ac:dyDescent="0.2">
      <c r="B41" s="300" t="s">
        <v>208</v>
      </c>
      <c r="C41" s="259" t="str">
        <f>PAIngles!C41</f>
        <v>CARMEN CECILIA GONZALEZ GUERRERO</v>
      </c>
      <c r="D41" s="52"/>
      <c r="E41" s="52"/>
      <c r="F41" s="95">
        <f>'Evaluacion Final Ingles'!E24</f>
        <v>1</v>
      </c>
      <c r="G41" s="95">
        <f>'Evaluacion Final Ingles'!K24</f>
        <v>1.5425052532000001</v>
      </c>
      <c r="H41" s="95">
        <f>'Evaluacion Final Ingles'!H24</f>
        <v>2.39</v>
      </c>
      <c r="I41" s="55">
        <f>'Evaluacion Final Ingles'!N24</f>
        <v>2.5</v>
      </c>
      <c r="J41" s="55">
        <f>'Evaluacion Final Ingles'!Q24</f>
        <v>1.666666666666665</v>
      </c>
      <c r="K41" s="95">
        <f>'Evaluacion Final Ingles'!R24</f>
        <v>9.0991719198666647</v>
      </c>
      <c r="L41" s="531"/>
      <c r="M41" s="531"/>
      <c r="N41" s="531"/>
      <c r="O41" s="531"/>
      <c r="P41" s="531"/>
    </row>
    <row r="42" spans="2:16" s="194" customFormat="1" ht="27" customHeight="1" x14ac:dyDescent="0.2">
      <c r="B42" s="300" t="s">
        <v>209</v>
      </c>
      <c r="C42" s="259" t="str">
        <f>PAIngles!C42</f>
        <v>JUAN MANUEL RIOS ROJAS</v>
      </c>
      <c r="D42" s="52"/>
      <c r="E42" s="52"/>
      <c r="F42" s="95">
        <f>'Evaluacion Final Ingles'!E25</f>
        <v>1</v>
      </c>
      <c r="G42" s="95">
        <f>'Evaluacion Final Ingles'!K25</f>
        <v>1.6365707656000001</v>
      </c>
      <c r="H42" s="95">
        <f>'Evaluacion Final Ingles'!H25</f>
        <v>2.4249999999999998</v>
      </c>
      <c r="I42" s="55">
        <f>'Evaluacion Final Ingles'!N25</f>
        <v>2.5</v>
      </c>
      <c r="J42" s="55">
        <f>'Evaluacion Final Ingles'!Q25</f>
        <v>1.9999999999999978</v>
      </c>
      <c r="K42" s="95">
        <f>'Evaluacion Final Ingles'!R25</f>
        <v>9.5615707655999973</v>
      </c>
      <c r="L42" s="531"/>
      <c r="M42" s="531"/>
      <c r="N42" s="531"/>
      <c r="O42" s="531"/>
      <c r="P42" s="531"/>
    </row>
    <row r="43" spans="2:16" s="194" customFormat="1" ht="27" customHeight="1" x14ac:dyDescent="0.2">
      <c r="B43" s="300" t="s">
        <v>210</v>
      </c>
      <c r="C43" s="409" t="str">
        <f>PAIngles!C43</f>
        <v>JOSÉ TRINIDAD RODRÍGUEZ LÓPEZ</v>
      </c>
      <c r="D43" s="407"/>
      <c r="E43" s="407"/>
      <c r="F43" s="410">
        <f>'Evaluacion Final Ingles'!E26</f>
        <v>0.5</v>
      </c>
      <c r="G43" s="410">
        <f>'Evaluacion Final Ingles'!K26</f>
        <v>1.6988636364000003</v>
      </c>
      <c r="H43" s="410">
        <f>'Evaluacion Final Ingles'!H26</f>
        <v>2.4500000000000002</v>
      </c>
      <c r="I43" s="332">
        <f>'Evaluacion Final Ingles'!N26</f>
        <v>2.25</v>
      </c>
      <c r="J43" s="332">
        <f>'Evaluacion Final Ingles'!Q26</f>
        <v>1.0050000000000001</v>
      </c>
      <c r="K43" s="410">
        <f>'Evaluacion Final Ingles'!R26</f>
        <v>7.9038636364000006</v>
      </c>
      <c r="L43" s="531" t="s">
        <v>263</v>
      </c>
      <c r="M43" s="531"/>
      <c r="N43" s="531"/>
      <c r="O43" s="531"/>
      <c r="P43" s="531"/>
    </row>
    <row r="44" spans="2:16" ht="24.95" customHeight="1" x14ac:dyDescent="0.2">
      <c r="B44" s="541" t="s">
        <v>22</v>
      </c>
      <c r="C44" s="542"/>
      <c r="D44" s="542"/>
      <c r="E44" s="542"/>
      <c r="F44" s="542"/>
      <c r="G44" s="542"/>
      <c r="H44" s="542"/>
      <c r="I44" s="542"/>
      <c r="J44" s="542"/>
      <c r="K44" s="167">
        <f>AVERAGE(K14:K42)</f>
        <v>8.5271324789816099</v>
      </c>
      <c r="L44" s="537"/>
      <c r="M44" s="538"/>
      <c r="N44" s="538"/>
      <c r="O44" s="538"/>
      <c r="P44" s="539"/>
    </row>
    <row r="45" spans="2:16" ht="15" x14ac:dyDescent="0.2">
      <c r="B45" s="37"/>
      <c r="C45" s="38"/>
      <c r="D45" s="38"/>
      <c r="E45" s="38"/>
      <c r="F45" s="39"/>
      <c r="G45" s="23"/>
      <c r="H45" s="40"/>
      <c r="I45" s="7"/>
      <c r="J45" s="7"/>
      <c r="K45" s="50"/>
      <c r="L45" s="41"/>
    </row>
    <row r="46" spans="2:16" ht="15" x14ac:dyDescent="0.25">
      <c r="B46" s="22"/>
      <c r="C46" s="78"/>
      <c r="D46" s="78"/>
      <c r="E46" s="78"/>
      <c r="F46" s="78"/>
      <c r="G46" s="78"/>
      <c r="H46" s="543"/>
      <c r="I46" s="543"/>
      <c r="J46" s="543"/>
      <c r="K46" s="78"/>
      <c r="L46" s="78"/>
    </row>
    <row r="49" spans="2:16" ht="27.75" customHeight="1" x14ac:dyDescent="0.2">
      <c r="B49" s="183"/>
      <c r="C49" s="43" t="s">
        <v>12</v>
      </c>
      <c r="D49" s="44" t="s">
        <v>28</v>
      </c>
      <c r="E49" s="44" t="s">
        <v>55</v>
      </c>
      <c r="F49" s="44" t="s">
        <v>14</v>
      </c>
      <c r="G49" s="60" t="s">
        <v>13</v>
      </c>
      <c r="H49" s="44" t="s">
        <v>56</v>
      </c>
      <c r="I49" s="44" t="s">
        <v>94</v>
      </c>
      <c r="J49" s="44" t="s">
        <v>1</v>
      </c>
      <c r="K49" s="44" t="s">
        <v>0</v>
      </c>
      <c r="L49" s="540" t="s">
        <v>11</v>
      </c>
      <c r="M49" s="540"/>
      <c r="N49" s="540"/>
      <c r="O49" s="540"/>
      <c r="P49" s="540"/>
    </row>
    <row r="50" spans="2:16" ht="20.100000000000001" customHeight="1" x14ac:dyDescent="0.2">
      <c r="B50" s="16">
        <v>1</v>
      </c>
      <c r="C50" s="10" t="s">
        <v>30</v>
      </c>
      <c r="D50" s="151">
        <v>1.5</v>
      </c>
      <c r="E50" s="152">
        <v>2</v>
      </c>
      <c r="F50" s="153"/>
      <c r="G50" s="152">
        <v>2</v>
      </c>
      <c r="H50" s="154">
        <v>3</v>
      </c>
      <c r="I50" s="153"/>
      <c r="J50" s="155">
        <v>1.5</v>
      </c>
      <c r="K50" s="156">
        <f>SUM(D50:J50)</f>
        <v>10</v>
      </c>
      <c r="L50" s="531"/>
      <c r="M50" s="531"/>
      <c r="N50" s="531"/>
      <c r="O50" s="531"/>
      <c r="P50" s="531"/>
    </row>
    <row r="51" spans="2:16" ht="20.100000000000001" customHeight="1" x14ac:dyDescent="0.2">
      <c r="B51" s="16">
        <v>2</v>
      </c>
      <c r="C51" s="10" t="s">
        <v>31</v>
      </c>
      <c r="D51" s="157"/>
      <c r="E51" s="157"/>
      <c r="F51" s="158">
        <v>1</v>
      </c>
      <c r="G51" s="158">
        <v>2</v>
      </c>
      <c r="H51" s="159">
        <v>2.5</v>
      </c>
      <c r="I51" s="72">
        <v>2.5</v>
      </c>
      <c r="J51" s="72">
        <v>2</v>
      </c>
      <c r="K51" s="156">
        <f>SUM(F51:J51)</f>
        <v>10</v>
      </c>
      <c r="L51" s="531"/>
      <c r="M51" s="531"/>
      <c r="N51" s="531"/>
      <c r="O51" s="531"/>
      <c r="P51" s="531"/>
    </row>
  </sheetData>
  <mergeCells count="40">
    <mergeCell ref="B44:J44"/>
    <mergeCell ref="H46:J46"/>
    <mergeCell ref="N10:P10"/>
    <mergeCell ref="L14:P14"/>
    <mergeCell ref="L15:P15"/>
    <mergeCell ref="L16:P16"/>
    <mergeCell ref="L17:P17"/>
    <mergeCell ref="L18:P18"/>
    <mergeCell ref="L19:P19"/>
    <mergeCell ref="L20:P20"/>
    <mergeCell ref="L21:P21"/>
    <mergeCell ref="L22:P22"/>
    <mergeCell ref="L24:P24"/>
    <mergeCell ref="L25:P25"/>
    <mergeCell ref="L26:P26"/>
    <mergeCell ref="L27:P27"/>
    <mergeCell ref="L33:P33"/>
    <mergeCell ref="L28:P28"/>
    <mergeCell ref="L34:P34"/>
    <mergeCell ref="L35:P35"/>
    <mergeCell ref="L29:P29"/>
    <mergeCell ref="L30:P30"/>
    <mergeCell ref="L31:P31"/>
    <mergeCell ref="L32:P32"/>
    <mergeCell ref="L43:P43"/>
    <mergeCell ref="L13:P13"/>
    <mergeCell ref="L51:P51"/>
    <mergeCell ref="B9:P9"/>
    <mergeCell ref="A7:P7"/>
    <mergeCell ref="L23:P23"/>
    <mergeCell ref="L41:P41"/>
    <mergeCell ref="L42:P42"/>
    <mergeCell ref="L44:P44"/>
    <mergeCell ref="L49:P49"/>
    <mergeCell ref="L50:P50"/>
    <mergeCell ref="L36:P36"/>
    <mergeCell ref="L37:P37"/>
    <mergeCell ref="L38:P38"/>
    <mergeCell ref="L39:P39"/>
    <mergeCell ref="L40:P40"/>
  </mergeCells>
  <phoneticPr fontId="0" type="noConversion"/>
  <printOptions horizontalCentered="1" verticalCentered="1"/>
  <pageMargins left="0.19685039370078741" right="0.15748031496062992" top="0.27559055118110237" bottom="0.23622047244094491" header="0" footer="0"/>
  <pageSetup scale="50" orientation="landscape" horizontalDpi="300" verticalDpi="300" r:id="rId1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  <pageSetUpPr fitToPage="1"/>
  </sheetPr>
  <dimension ref="A4:T40"/>
  <sheetViews>
    <sheetView showGridLines="0" view="pageLayout" topLeftCell="E1" zoomScaleNormal="80" zoomScaleSheetLayoutView="90" workbookViewId="0">
      <selection activeCell="P5" sqref="P5"/>
    </sheetView>
  </sheetViews>
  <sheetFormatPr baseColWidth="10" defaultRowHeight="12.75" x14ac:dyDescent="0.2"/>
  <cols>
    <col min="2" max="2" width="39.140625" customWidth="1"/>
    <col min="14" max="14" width="16" customWidth="1"/>
  </cols>
  <sheetData>
    <row r="4" spans="1:20" x14ac:dyDescent="0.2">
      <c r="P4" s="24" t="s">
        <v>264</v>
      </c>
    </row>
    <row r="8" spans="1:20" x14ac:dyDescent="0.2">
      <c r="E8" s="4"/>
      <c r="F8" s="4"/>
      <c r="G8" s="4"/>
      <c r="H8" s="4"/>
      <c r="I8" s="4"/>
      <c r="J8" s="4"/>
      <c r="K8" s="4"/>
      <c r="R8" s="546"/>
      <c r="S8" s="546"/>
    </row>
    <row r="9" spans="1:20" ht="18" x14ac:dyDescent="0.25">
      <c r="A9" s="76"/>
      <c r="B9" s="536" t="s">
        <v>37</v>
      </c>
      <c r="C9" s="536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6"/>
      <c r="S9" s="536"/>
    </row>
    <row r="10" spans="1:20" ht="18" x14ac:dyDescent="0.25">
      <c r="A10" s="77"/>
      <c r="B10" s="547" t="s">
        <v>38</v>
      </c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</row>
    <row r="11" spans="1:20" ht="18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</row>
    <row r="12" spans="1:20" ht="18" x14ac:dyDescent="0.25">
      <c r="A12" s="73"/>
      <c r="B12" s="18" t="s">
        <v>132</v>
      </c>
      <c r="C12" s="85"/>
      <c r="D12" s="73"/>
      <c r="E12" s="73"/>
      <c r="F12" s="73"/>
      <c r="G12" s="73"/>
      <c r="H12" s="73"/>
      <c r="I12" s="73"/>
      <c r="J12" s="73"/>
      <c r="K12" s="73"/>
      <c r="S12" s="86"/>
    </row>
    <row r="13" spans="1:20" ht="18" x14ac:dyDescent="0.25">
      <c r="A13" s="73"/>
      <c r="B13" s="74" t="s">
        <v>171</v>
      </c>
      <c r="C13" s="80"/>
      <c r="D13" s="18"/>
      <c r="E13" s="18"/>
      <c r="F13" s="18"/>
      <c r="G13" s="18"/>
      <c r="H13" s="18"/>
      <c r="I13" s="18"/>
      <c r="J13" s="18"/>
      <c r="K13" s="18"/>
      <c r="L13" s="73"/>
      <c r="M13" s="73"/>
      <c r="N13" s="73"/>
      <c r="O13" s="556" t="s">
        <v>36</v>
      </c>
      <c r="P13" s="556"/>
      <c r="Q13" s="556"/>
      <c r="R13" s="556"/>
      <c r="S13" s="555">
        <f ca="1">+NOW()</f>
        <v>41172.551231018515</v>
      </c>
      <c r="T13" s="555"/>
    </row>
    <row r="14" spans="1:20" ht="18" x14ac:dyDescent="0.25">
      <c r="A14" s="73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73"/>
      <c r="M14" s="73"/>
      <c r="N14" s="73"/>
      <c r="O14" s="73"/>
      <c r="P14" s="73"/>
      <c r="Q14" s="73"/>
      <c r="R14" s="73"/>
      <c r="S14" s="73"/>
    </row>
    <row r="15" spans="1:20" ht="18" x14ac:dyDescent="0.25">
      <c r="A15" s="7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73"/>
      <c r="M15" s="73"/>
      <c r="N15" s="73"/>
      <c r="O15" s="73"/>
      <c r="P15" s="73"/>
      <c r="Q15" s="73"/>
      <c r="R15" s="73"/>
      <c r="S15" s="73"/>
    </row>
    <row r="16" spans="1:20" x14ac:dyDescent="0.2">
      <c r="A16" s="5"/>
      <c r="B16" s="5"/>
      <c r="C16" s="551" t="s">
        <v>28</v>
      </c>
      <c r="D16" s="551"/>
      <c r="E16" s="551"/>
      <c r="F16" s="552" t="s">
        <v>49</v>
      </c>
      <c r="G16" s="553"/>
      <c r="H16" s="554"/>
      <c r="I16" s="551" t="s">
        <v>26</v>
      </c>
      <c r="J16" s="551"/>
      <c r="K16" s="551"/>
      <c r="L16" s="551" t="s">
        <v>50</v>
      </c>
      <c r="M16" s="551"/>
      <c r="N16" s="551"/>
      <c r="O16" s="548" t="s">
        <v>102</v>
      </c>
      <c r="P16" s="549"/>
      <c r="Q16" s="550"/>
    </row>
    <row r="17" spans="1:20" ht="22.5" x14ac:dyDescent="0.2">
      <c r="B17" s="8" t="s">
        <v>2</v>
      </c>
      <c r="C17" s="12" t="s">
        <v>28</v>
      </c>
      <c r="D17" s="54" t="s">
        <v>3</v>
      </c>
      <c r="E17" s="54" t="s">
        <v>4</v>
      </c>
      <c r="F17" s="12" t="s">
        <v>51</v>
      </c>
      <c r="G17" s="54" t="s">
        <v>3</v>
      </c>
      <c r="H17" s="54" t="s">
        <v>4</v>
      </c>
      <c r="I17" s="12" t="s">
        <v>25</v>
      </c>
      <c r="J17" s="12" t="s">
        <v>3</v>
      </c>
      <c r="K17" s="12" t="s">
        <v>4</v>
      </c>
      <c r="L17" s="12" t="s">
        <v>61</v>
      </c>
      <c r="M17" s="12" t="s">
        <v>3</v>
      </c>
      <c r="N17" s="12" t="s">
        <v>4</v>
      </c>
      <c r="O17" s="103" t="s">
        <v>109</v>
      </c>
      <c r="P17" s="103" t="s">
        <v>3</v>
      </c>
      <c r="Q17" s="91" t="s">
        <v>4</v>
      </c>
      <c r="R17" s="142" t="s">
        <v>0</v>
      </c>
      <c r="S17" s="545" t="s">
        <v>11</v>
      </c>
      <c r="T17" s="454"/>
    </row>
    <row r="18" spans="1:20" x14ac:dyDescent="0.2">
      <c r="B18" s="47" t="s">
        <v>24</v>
      </c>
      <c r="C18" s="48">
        <v>2</v>
      </c>
      <c r="D18" s="49">
        <v>0.75</v>
      </c>
      <c r="E18" s="143">
        <f t="shared" ref="E18:E26" si="0">C18*D18</f>
        <v>1.5</v>
      </c>
      <c r="F18" s="88">
        <v>2</v>
      </c>
      <c r="G18" s="49">
        <v>1</v>
      </c>
      <c r="H18" s="144">
        <f t="shared" ref="H18:H26" si="1">F18*G18</f>
        <v>2</v>
      </c>
      <c r="I18" s="48">
        <v>5</v>
      </c>
      <c r="J18" s="49">
        <v>0.4</v>
      </c>
      <c r="K18" s="143">
        <v>2</v>
      </c>
      <c r="L18" s="48">
        <v>7</v>
      </c>
      <c r="M18" s="49">
        <v>0.42857139999999999</v>
      </c>
      <c r="N18" s="143">
        <f t="shared" ref="N18:N28" si="2">L18*M18</f>
        <v>2.9999997999999999</v>
      </c>
      <c r="O18" s="149">
        <v>3</v>
      </c>
      <c r="P18" s="149">
        <v>0.5</v>
      </c>
      <c r="Q18" s="143">
        <f>O18*P18</f>
        <v>1.5</v>
      </c>
      <c r="R18" s="161">
        <f t="shared" ref="R18:R26" si="3">E18+H18+K18+N18+Q18</f>
        <v>9.9999997999999994</v>
      </c>
      <c r="S18" s="545"/>
      <c r="T18" s="454"/>
    </row>
    <row r="19" spans="1:20" x14ac:dyDescent="0.2">
      <c r="A19" s="298" t="s">
        <v>181</v>
      </c>
      <c r="B19" s="107" t="str">
        <f>'PTC2'!B17</f>
        <v>GEMA SUBIAS GORDILLO</v>
      </c>
      <c r="C19" s="105">
        <f>'PTC2'!G17</f>
        <v>1</v>
      </c>
      <c r="D19" s="51">
        <v>0.75</v>
      </c>
      <c r="E19" s="46">
        <f t="shared" si="0"/>
        <v>0.75</v>
      </c>
      <c r="F19" s="106">
        <f>'PTC2'!E32</f>
        <v>2</v>
      </c>
      <c r="G19" s="89">
        <v>1</v>
      </c>
      <c r="H19" s="46">
        <f t="shared" si="1"/>
        <v>2</v>
      </c>
      <c r="I19" s="185">
        <v>4.0547619050000003</v>
      </c>
      <c r="J19" s="51">
        <v>0.4</v>
      </c>
      <c r="K19" s="46">
        <f t="shared" ref="K19:K26" si="4">I19*J19</f>
        <v>1.6219047620000002</v>
      </c>
      <c r="L19" s="105">
        <f>'PTC2'!J47</f>
        <v>6.9399999999999995</v>
      </c>
      <c r="M19" s="51">
        <v>0.42857139999999999</v>
      </c>
      <c r="N19" s="46">
        <f t="shared" si="2"/>
        <v>2.9742855159999997</v>
      </c>
      <c r="O19" s="105">
        <f>'PTC2'!E62</f>
        <v>3</v>
      </c>
      <c r="P19" s="51">
        <v>0.5</v>
      </c>
      <c r="Q19" s="46">
        <f>O19*P19</f>
        <v>1.5</v>
      </c>
      <c r="R19" s="150">
        <f t="shared" si="3"/>
        <v>8.8461902779999999</v>
      </c>
      <c r="S19" s="545"/>
      <c r="T19" s="454"/>
    </row>
    <row r="20" spans="1:20" x14ac:dyDescent="0.2">
      <c r="A20" s="298" t="s">
        <v>182</v>
      </c>
      <c r="B20" s="107" t="str">
        <f>'PTC2'!B18</f>
        <v>SIMON MENDOZA ARREDONDO</v>
      </c>
      <c r="C20" s="105">
        <f>'PTC2'!G18</f>
        <v>1</v>
      </c>
      <c r="D20" s="51">
        <v>0.75</v>
      </c>
      <c r="E20" s="46">
        <f t="shared" si="0"/>
        <v>0.75</v>
      </c>
      <c r="F20" s="106">
        <f>'PTC2'!E33</f>
        <v>2</v>
      </c>
      <c r="G20" s="89">
        <v>1</v>
      </c>
      <c r="H20" s="46">
        <f t="shared" si="1"/>
        <v>2</v>
      </c>
      <c r="I20" s="185">
        <v>4.0110654229999998</v>
      </c>
      <c r="J20" s="51">
        <v>0.4</v>
      </c>
      <c r="K20" s="46">
        <f t="shared" si="4"/>
        <v>1.6044261691999999</v>
      </c>
      <c r="L20" s="105">
        <f>'PTC2'!J48</f>
        <v>6.77</v>
      </c>
      <c r="M20" s="51">
        <v>0.42857139999999999</v>
      </c>
      <c r="N20" s="46">
        <f t="shared" si="2"/>
        <v>2.9014283779999999</v>
      </c>
      <c r="O20" s="105">
        <f>'PTC2'!E63</f>
        <v>3</v>
      </c>
      <c r="P20" s="51">
        <v>0.5</v>
      </c>
      <c r="Q20" s="46">
        <f t="shared" ref="Q20:Q26" si="5">O20*P20</f>
        <v>1.5</v>
      </c>
      <c r="R20" s="150">
        <f t="shared" si="3"/>
        <v>8.7558545472000002</v>
      </c>
      <c r="S20" s="545"/>
      <c r="T20" s="454"/>
    </row>
    <row r="21" spans="1:20" x14ac:dyDescent="0.2">
      <c r="A21" s="298" t="s">
        <v>183</v>
      </c>
      <c r="B21" s="107" t="str">
        <f>'PTC2'!B19</f>
        <v>OSCAR ENRIQUE GARCIA DUARTE</v>
      </c>
      <c r="C21" s="105">
        <f>'PTC2'!G19</f>
        <v>1</v>
      </c>
      <c r="D21" s="51">
        <v>0.75</v>
      </c>
      <c r="E21" s="46">
        <f t="shared" si="0"/>
        <v>0.75</v>
      </c>
      <c r="F21" s="106">
        <f>'PTC2'!E34</f>
        <v>2</v>
      </c>
      <c r="G21" s="89">
        <v>1</v>
      </c>
      <c r="H21" s="46">
        <f t="shared" si="1"/>
        <v>2</v>
      </c>
      <c r="I21" s="185">
        <v>3.9483239299999999</v>
      </c>
      <c r="J21" s="51">
        <v>0.4</v>
      </c>
      <c r="K21" s="46">
        <f t="shared" si="4"/>
        <v>1.579329572</v>
      </c>
      <c r="L21" s="105">
        <f>'PTC2'!J49</f>
        <v>6.78</v>
      </c>
      <c r="M21" s="51">
        <v>0.42857139999999999</v>
      </c>
      <c r="N21" s="46">
        <f t="shared" si="2"/>
        <v>2.9057140920000002</v>
      </c>
      <c r="O21" s="105">
        <f>'PTC2'!E64</f>
        <v>3</v>
      </c>
      <c r="P21" s="51">
        <v>0.5</v>
      </c>
      <c r="Q21" s="46">
        <f t="shared" si="5"/>
        <v>1.5</v>
      </c>
      <c r="R21" s="150">
        <f t="shared" si="3"/>
        <v>8.7350436639999991</v>
      </c>
      <c r="S21" s="545"/>
      <c r="T21" s="454"/>
    </row>
    <row r="22" spans="1:20" x14ac:dyDescent="0.2">
      <c r="A22" s="298" t="s">
        <v>184</v>
      </c>
      <c r="B22" s="107" t="str">
        <f>'PTC2'!B20</f>
        <v>ARNULFO PEREZ PEREZ</v>
      </c>
      <c r="C22" s="105">
        <f>'PTC2'!G20</f>
        <v>1</v>
      </c>
      <c r="D22" s="51">
        <v>0.75</v>
      </c>
      <c r="E22" s="46">
        <f t="shared" si="0"/>
        <v>0.75</v>
      </c>
      <c r="F22" s="106">
        <f>'PTC2'!E35</f>
        <v>2</v>
      </c>
      <c r="G22" s="89">
        <v>1</v>
      </c>
      <c r="H22" s="46">
        <f t="shared" si="1"/>
        <v>2</v>
      </c>
      <c r="I22" s="185">
        <v>4.049242424</v>
      </c>
      <c r="J22" s="51">
        <v>0.4</v>
      </c>
      <c r="K22" s="46">
        <f t="shared" si="4"/>
        <v>1.6196969696000001</v>
      </c>
      <c r="L22" s="105">
        <f>'PTC2'!J50</f>
        <v>6.8100000000000005</v>
      </c>
      <c r="M22" s="51">
        <v>0.42857139999999999</v>
      </c>
      <c r="N22" s="46">
        <f t="shared" si="2"/>
        <v>2.9185712340000003</v>
      </c>
      <c r="O22" s="105">
        <f>'PTC2'!E65</f>
        <v>3</v>
      </c>
      <c r="P22" s="51">
        <v>0.5</v>
      </c>
      <c r="Q22" s="46">
        <f t="shared" si="5"/>
        <v>1.5</v>
      </c>
      <c r="R22" s="150">
        <f t="shared" si="3"/>
        <v>8.7882682035999995</v>
      </c>
      <c r="S22" s="545"/>
      <c r="T22" s="454"/>
    </row>
    <row r="23" spans="1:20" x14ac:dyDescent="0.2">
      <c r="A23" s="298" t="s">
        <v>185</v>
      </c>
      <c r="B23" s="107" t="str">
        <f>'PTC2'!B21</f>
        <v>JOSE MERCED MARTINEZ VAZQUEZ</v>
      </c>
      <c r="C23" s="105">
        <f>'PTC2'!G21</f>
        <v>1</v>
      </c>
      <c r="D23" s="51">
        <v>0.75</v>
      </c>
      <c r="E23" s="46">
        <f t="shared" si="0"/>
        <v>0.75</v>
      </c>
      <c r="F23" s="106">
        <f>'PTC2'!E36</f>
        <v>2</v>
      </c>
      <c r="G23" s="89">
        <v>1</v>
      </c>
      <c r="H23" s="46">
        <f t="shared" si="1"/>
        <v>2</v>
      </c>
      <c r="I23" s="185">
        <v>4.0958754649999998</v>
      </c>
      <c r="J23" s="51">
        <v>0.4</v>
      </c>
      <c r="K23" s="46">
        <f t="shared" si="4"/>
        <v>1.638350186</v>
      </c>
      <c r="L23" s="105">
        <f>'PTC2'!J51</f>
        <v>6.82</v>
      </c>
      <c r="M23" s="51">
        <v>0.42857139999999999</v>
      </c>
      <c r="N23" s="46">
        <f t="shared" si="2"/>
        <v>2.9228569480000002</v>
      </c>
      <c r="O23" s="105">
        <f>'PTC2'!E66</f>
        <v>3</v>
      </c>
      <c r="P23" s="51">
        <v>0.5</v>
      </c>
      <c r="Q23" s="46">
        <f t="shared" si="5"/>
        <v>1.5</v>
      </c>
      <c r="R23" s="150">
        <f t="shared" si="3"/>
        <v>8.811207134</v>
      </c>
      <c r="S23" s="545"/>
      <c r="T23" s="454"/>
    </row>
    <row r="24" spans="1:20" x14ac:dyDescent="0.2">
      <c r="A24" s="298" t="s">
        <v>186</v>
      </c>
      <c r="B24" s="107" t="str">
        <f>'PTC2'!B22</f>
        <v>VICTOR HUGO MANCILA GARCIA</v>
      </c>
      <c r="C24" s="105">
        <f>'PTC2'!G22</f>
        <v>1</v>
      </c>
      <c r="D24" s="51">
        <v>0.75</v>
      </c>
      <c r="E24" s="46">
        <f t="shared" si="0"/>
        <v>0.75</v>
      </c>
      <c r="F24" s="106">
        <f>'PTC2'!E37</f>
        <v>2</v>
      </c>
      <c r="G24" s="89">
        <v>1</v>
      </c>
      <c r="H24" s="46">
        <f t="shared" si="1"/>
        <v>2</v>
      </c>
      <c r="I24" s="185">
        <v>4.2048289529999998</v>
      </c>
      <c r="J24" s="51">
        <v>0.4</v>
      </c>
      <c r="K24" s="46">
        <f t="shared" si="4"/>
        <v>1.6819315812</v>
      </c>
      <c r="L24" s="105">
        <f>'PTC2'!J52</f>
        <v>6.88</v>
      </c>
      <c r="M24" s="51">
        <v>0.42857139999999999</v>
      </c>
      <c r="N24" s="46">
        <f t="shared" si="2"/>
        <v>2.9485712319999999</v>
      </c>
      <c r="O24" s="105">
        <f>'PTC2'!E67</f>
        <v>3</v>
      </c>
      <c r="P24" s="51">
        <v>0.5</v>
      </c>
      <c r="Q24" s="46">
        <f t="shared" si="5"/>
        <v>1.5</v>
      </c>
      <c r="R24" s="150">
        <f t="shared" si="3"/>
        <v>8.8805028131999997</v>
      </c>
      <c r="S24" s="545"/>
      <c r="T24" s="454"/>
    </row>
    <row r="25" spans="1:20" x14ac:dyDescent="0.2">
      <c r="A25" s="298" t="s">
        <v>187</v>
      </c>
      <c r="B25" s="107" t="str">
        <f>'PTC2'!B23</f>
        <v xml:space="preserve">JORGE ZUNO SILVA </v>
      </c>
      <c r="C25" s="105">
        <f>'PTC2'!G23</f>
        <v>2</v>
      </c>
      <c r="D25" s="51">
        <v>0.75</v>
      </c>
      <c r="E25" s="46">
        <f t="shared" si="0"/>
        <v>1.5</v>
      </c>
      <c r="F25" s="106">
        <f>'PTC2'!E38</f>
        <v>2</v>
      </c>
      <c r="G25" s="89">
        <v>1</v>
      </c>
      <c r="H25" s="46">
        <f t="shared" si="1"/>
        <v>2</v>
      </c>
      <c r="I25" s="185">
        <v>4.1328607499999999</v>
      </c>
      <c r="J25" s="51">
        <v>0.4</v>
      </c>
      <c r="K25" s="46">
        <f t="shared" si="4"/>
        <v>1.6531443000000001</v>
      </c>
      <c r="L25" s="105">
        <f>'PTC2'!J53</f>
        <v>6.74</v>
      </c>
      <c r="M25" s="51">
        <v>0.42857139999999999</v>
      </c>
      <c r="N25" s="46">
        <f t="shared" si="2"/>
        <v>2.8885712360000002</v>
      </c>
      <c r="O25" s="105">
        <f>'PTC2'!E68</f>
        <v>3</v>
      </c>
      <c r="P25" s="51">
        <v>0.5</v>
      </c>
      <c r="Q25" s="46">
        <f t="shared" si="5"/>
        <v>1.5</v>
      </c>
      <c r="R25" s="150">
        <f t="shared" si="3"/>
        <v>9.5417155359999999</v>
      </c>
      <c r="S25" s="545"/>
      <c r="T25" s="454"/>
    </row>
    <row r="26" spans="1:20" x14ac:dyDescent="0.2">
      <c r="A26" s="298" t="s">
        <v>188</v>
      </c>
      <c r="B26" s="107" t="s">
        <v>168</v>
      </c>
      <c r="C26" s="105">
        <f>'PTC2'!G24</f>
        <v>1.5</v>
      </c>
      <c r="D26" s="51">
        <v>0.75</v>
      </c>
      <c r="E26" s="46">
        <f t="shared" si="0"/>
        <v>1.125</v>
      </c>
      <c r="F26" s="106">
        <f>'PTC2'!E39</f>
        <v>2</v>
      </c>
      <c r="G26" s="89">
        <v>1</v>
      </c>
      <c r="H26" s="46">
        <f t="shared" si="1"/>
        <v>2</v>
      </c>
      <c r="I26" s="185">
        <v>3.979020979</v>
      </c>
      <c r="J26" s="51">
        <v>0.4</v>
      </c>
      <c r="K26" s="46">
        <f t="shared" si="4"/>
        <v>1.5916083916000001</v>
      </c>
      <c r="L26" s="105">
        <f>'PTC2'!J54</f>
        <v>6.7149999999999999</v>
      </c>
      <c r="M26" s="51">
        <v>0.42857139999999999</v>
      </c>
      <c r="N26" s="46">
        <f t="shared" si="2"/>
        <v>2.8778569510000001</v>
      </c>
      <c r="O26" s="105">
        <f>'PTC2'!E69</f>
        <v>3</v>
      </c>
      <c r="P26" s="51">
        <v>0.5</v>
      </c>
      <c r="Q26" s="46">
        <f t="shared" si="5"/>
        <v>1.5</v>
      </c>
      <c r="R26" s="150">
        <f t="shared" si="3"/>
        <v>9.0944653425999995</v>
      </c>
      <c r="S26" s="545"/>
      <c r="T26" s="454"/>
    </row>
    <row r="27" spans="1:20" x14ac:dyDescent="0.2">
      <c r="A27" s="298" t="s">
        <v>189</v>
      </c>
      <c r="B27" s="107" t="str">
        <f>'PTC2'!B25</f>
        <v xml:space="preserve">REBECA EUGENIA AGUILAR DURON </v>
      </c>
      <c r="C27" s="105">
        <f>'PTC2'!G25</f>
        <v>1</v>
      </c>
      <c r="D27" s="51">
        <v>0.75</v>
      </c>
      <c r="E27" s="46">
        <f>C27*D27</f>
        <v>0.75</v>
      </c>
      <c r="F27" s="106">
        <f>'PTC2'!E40</f>
        <v>2</v>
      </c>
      <c r="G27" s="51">
        <v>1</v>
      </c>
      <c r="H27" s="46">
        <f>F27*G27</f>
        <v>2</v>
      </c>
      <c r="I27" s="297">
        <v>4.1374742900000001</v>
      </c>
      <c r="J27" s="51">
        <v>0.4</v>
      </c>
      <c r="K27" s="46">
        <f>I27*J27</f>
        <v>1.6549897160000002</v>
      </c>
      <c r="L27" s="105">
        <f>'PTC2'!J55</f>
        <v>6.86</v>
      </c>
      <c r="M27" s="51">
        <v>0.42857139999999999</v>
      </c>
      <c r="N27" s="46">
        <f>L27*M27</f>
        <v>2.9399998040000002</v>
      </c>
      <c r="O27" s="105">
        <f>'PTC2'!E70</f>
        <v>3</v>
      </c>
      <c r="P27" s="51">
        <v>0.5</v>
      </c>
      <c r="Q27" s="46">
        <f>O27*P27</f>
        <v>1.5</v>
      </c>
      <c r="R27" s="150">
        <f>R26</f>
        <v>9.0944653425999995</v>
      </c>
      <c r="S27" s="545"/>
      <c r="T27" s="454"/>
    </row>
    <row r="28" spans="1:20" x14ac:dyDescent="0.2">
      <c r="A28" s="298" t="s">
        <v>190</v>
      </c>
      <c r="B28" s="107" t="s">
        <v>180</v>
      </c>
      <c r="C28" s="105">
        <f>'PTC2'!G26</f>
        <v>0.5</v>
      </c>
      <c r="D28" s="51">
        <v>0.75</v>
      </c>
      <c r="E28" s="46">
        <f>C28*D28</f>
        <v>0.375</v>
      </c>
      <c r="F28" s="106">
        <f>'PTC2'!E41</f>
        <v>2</v>
      </c>
      <c r="G28" s="51">
        <v>1</v>
      </c>
      <c r="H28" s="46">
        <v>2</v>
      </c>
      <c r="I28" s="297">
        <v>4.0838965739999997</v>
      </c>
      <c r="J28" s="51">
        <v>0.4</v>
      </c>
      <c r="K28" s="46">
        <f>I28*J28</f>
        <v>1.6335586296</v>
      </c>
      <c r="L28" s="105">
        <f>'PTC2'!J56</f>
        <v>6.89</v>
      </c>
      <c r="M28" s="51">
        <v>0.42857139999999999</v>
      </c>
      <c r="N28" s="46">
        <f t="shared" si="2"/>
        <v>2.9528569459999998</v>
      </c>
      <c r="O28" s="105">
        <f>'PTC2'!E71</f>
        <v>2.5</v>
      </c>
      <c r="P28" s="51">
        <v>0.5</v>
      </c>
      <c r="Q28" s="46">
        <f>O28*P28</f>
        <v>1.25</v>
      </c>
      <c r="R28" s="150">
        <f>R27</f>
        <v>9.0944653425999995</v>
      </c>
      <c r="S28" s="545"/>
      <c r="T28" s="454"/>
    </row>
    <row r="29" spans="1:20" x14ac:dyDescent="0.2">
      <c r="B29" s="57"/>
      <c r="C29" s="53"/>
      <c r="Q29" s="296" t="s">
        <v>27</v>
      </c>
      <c r="R29" s="299">
        <f>AVERAGE(R19:R28)</f>
        <v>8.96421782038</v>
      </c>
    </row>
    <row r="30" spans="1:20" x14ac:dyDescent="0.2">
      <c r="K30" s="53"/>
    </row>
    <row r="31" spans="1:20" x14ac:dyDescent="0.2">
      <c r="B31" t="s">
        <v>52</v>
      </c>
    </row>
    <row r="32" spans="1:20" x14ac:dyDescent="0.2">
      <c r="B32" t="s">
        <v>53</v>
      </c>
    </row>
    <row r="33" spans="2:11" x14ac:dyDescent="0.2">
      <c r="B33" s="21" t="s">
        <v>119</v>
      </c>
    </row>
    <row r="34" spans="2:11" x14ac:dyDescent="0.2">
      <c r="B34" s="21" t="s">
        <v>115</v>
      </c>
    </row>
    <row r="35" spans="2:11" x14ac:dyDescent="0.2">
      <c r="B35" s="21" t="s">
        <v>116</v>
      </c>
    </row>
    <row r="36" spans="2:11" x14ac:dyDescent="0.2">
      <c r="B36" t="s">
        <v>10</v>
      </c>
    </row>
    <row r="37" spans="2:11" x14ac:dyDescent="0.2">
      <c r="B37" t="s">
        <v>9</v>
      </c>
      <c r="K37" s="141"/>
    </row>
    <row r="38" spans="2:11" x14ac:dyDescent="0.2">
      <c r="K38" s="141"/>
    </row>
    <row r="39" spans="2:11" x14ac:dyDescent="0.2">
      <c r="K39" s="141"/>
    </row>
    <row r="40" spans="2:11" x14ac:dyDescent="0.2">
      <c r="K40" s="141"/>
    </row>
  </sheetData>
  <mergeCells count="22">
    <mergeCell ref="S24:T24"/>
    <mergeCell ref="S19:T19"/>
    <mergeCell ref="S20:T20"/>
    <mergeCell ref="S21:T21"/>
    <mergeCell ref="S22:T22"/>
    <mergeCell ref="S23:T23"/>
    <mergeCell ref="S27:T27"/>
    <mergeCell ref="S28:T28"/>
    <mergeCell ref="R8:S8"/>
    <mergeCell ref="B9:S9"/>
    <mergeCell ref="B10:S10"/>
    <mergeCell ref="O16:Q16"/>
    <mergeCell ref="S17:T17"/>
    <mergeCell ref="C16:E16"/>
    <mergeCell ref="F16:H16"/>
    <mergeCell ref="L16:N16"/>
    <mergeCell ref="I16:K16"/>
    <mergeCell ref="S13:T13"/>
    <mergeCell ref="O13:R13"/>
    <mergeCell ref="S25:T25"/>
    <mergeCell ref="S26:T26"/>
    <mergeCell ref="S18:T18"/>
  </mergeCells>
  <phoneticPr fontId="14" type="noConversion"/>
  <pageMargins left="0.23622047244094491" right="0.23622047244094491" top="1.1417322834645669" bottom="0.35433070866141736" header="0" footer="0"/>
  <pageSetup scale="5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B5D15"/>
    <pageSetUpPr fitToPage="1"/>
  </sheetPr>
  <dimension ref="B5:R72"/>
  <sheetViews>
    <sheetView showGridLines="0" zoomScale="90" zoomScaleNormal="90" workbookViewId="0">
      <selection activeCell="J6" sqref="J6"/>
    </sheetView>
  </sheetViews>
  <sheetFormatPr baseColWidth="10" defaultRowHeight="12.75" x14ac:dyDescent="0.2"/>
  <cols>
    <col min="1" max="1" width="3.5703125" customWidth="1"/>
    <col min="2" max="2" width="39.5703125" customWidth="1"/>
    <col min="10" max="10" width="11.42578125" customWidth="1"/>
    <col min="11" max="11" width="3.42578125" customWidth="1"/>
    <col min="12" max="12" width="12.5703125" customWidth="1"/>
    <col min="13" max="13" width="6" customWidth="1"/>
    <col min="15" max="15" width="2.85546875" customWidth="1"/>
  </cols>
  <sheetData>
    <row r="5" spans="2:18" x14ac:dyDescent="0.2">
      <c r="J5" s="24" t="s">
        <v>264</v>
      </c>
    </row>
    <row r="7" spans="2:18" ht="15.75" x14ac:dyDescent="0.25">
      <c r="B7" s="563" t="s">
        <v>32</v>
      </c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104"/>
      <c r="N7" s="104"/>
      <c r="O7" s="104"/>
      <c r="P7" s="104"/>
      <c r="Q7" s="104"/>
    </row>
    <row r="8" spans="2:18" x14ac:dyDescent="0.2"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2:18" x14ac:dyDescent="0.2"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spans="2:18" x14ac:dyDescent="0.2"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"/>
    </row>
    <row r="11" spans="2:18" ht="30.75" customHeight="1" x14ac:dyDescent="0.2">
      <c r="B11" s="535" t="s">
        <v>174</v>
      </c>
      <c r="C11" s="535"/>
      <c r="D11" s="535"/>
      <c r="E11" s="535"/>
      <c r="F11" s="535"/>
      <c r="G11" s="535"/>
      <c r="H11" s="535"/>
      <c r="I11" s="535"/>
      <c r="J11" s="535"/>
      <c r="K11" s="535"/>
      <c r="L11" s="535"/>
    </row>
    <row r="12" spans="2:18" ht="18" customHeight="1" x14ac:dyDescent="0.2">
      <c r="B12" s="18"/>
      <c r="C12" s="282"/>
      <c r="D12" s="282"/>
      <c r="E12" s="282"/>
      <c r="F12" s="282"/>
      <c r="G12" s="282"/>
      <c r="H12" s="282"/>
      <c r="I12" s="282"/>
      <c r="J12" s="282"/>
    </row>
    <row r="13" spans="2:18" ht="15.75" x14ac:dyDescent="0.25">
      <c r="B13" s="74" t="s">
        <v>171</v>
      </c>
      <c r="C13" s="275"/>
      <c r="D13" s="186"/>
      <c r="E13" s="80"/>
      <c r="F13" s="80"/>
      <c r="H13" s="556" t="s">
        <v>36</v>
      </c>
      <c r="I13" s="556"/>
      <c r="J13" s="556"/>
      <c r="K13" s="556"/>
      <c r="L13" s="276">
        <f ca="1">+NOW()</f>
        <v>41172.551231018515</v>
      </c>
    </row>
    <row r="14" spans="2:18" x14ac:dyDescent="0.2">
      <c r="O14" s="19"/>
      <c r="Q14" s="86"/>
      <c r="R14" s="86"/>
    </row>
    <row r="15" spans="2:18" x14ac:dyDescent="0.2">
      <c r="B15" s="97" t="s">
        <v>28</v>
      </c>
      <c r="E15" s="53"/>
      <c r="F15" s="70"/>
      <c r="G15" s="53"/>
      <c r="H15" s="53"/>
      <c r="I15" s="53"/>
      <c r="L15" s="19"/>
      <c r="N15" s="86"/>
      <c r="O15" s="86"/>
    </row>
    <row r="16" spans="2:18" ht="33.75" x14ac:dyDescent="0.2">
      <c r="B16" s="67" t="s">
        <v>12</v>
      </c>
      <c r="C16" s="98" t="s">
        <v>77</v>
      </c>
      <c r="D16" s="98" t="s">
        <v>78</v>
      </c>
      <c r="E16" s="326" t="s">
        <v>79</v>
      </c>
      <c r="F16" s="99" t="s">
        <v>80</v>
      </c>
      <c r="G16" s="68" t="s">
        <v>0</v>
      </c>
      <c r="H16" s="565" t="s">
        <v>11</v>
      </c>
      <c r="I16" s="566"/>
      <c r="J16" s="566"/>
      <c r="K16" s="566"/>
      <c r="L16" s="566"/>
      <c r="N16" s="86"/>
      <c r="O16" s="86"/>
    </row>
    <row r="17" spans="2:18" x14ac:dyDescent="0.2">
      <c r="B17" s="90" t="s">
        <v>125</v>
      </c>
      <c r="C17" s="71"/>
      <c r="D17" s="71"/>
      <c r="E17" s="72">
        <v>1</v>
      </c>
      <c r="F17" s="71"/>
      <c r="G17" s="100">
        <f t="shared" ref="G17:G26" si="0">SUM(C17:F17)</f>
        <v>1</v>
      </c>
      <c r="H17" s="567"/>
      <c r="I17" s="568"/>
      <c r="J17" s="568"/>
      <c r="K17" s="568"/>
      <c r="L17" s="568"/>
      <c r="N17" s="86"/>
      <c r="O17" s="86"/>
    </row>
    <row r="18" spans="2:18" x14ac:dyDescent="0.2">
      <c r="B18" s="90" t="s">
        <v>126</v>
      </c>
      <c r="C18" s="71"/>
      <c r="D18" s="71"/>
      <c r="E18" s="72">
        <v>1</v>
      </c>
      <c r="F18" s="71"/>
      <c r="G18" s="100">
        <f t="shared" si="0"/>
        <v>1</v>
      </c>
      <c r="H18" s="567"/>
      <c r="I18" s="568"/>
      <c r="J18" s="568"/>
      <c r="K18" s="568"/>
      <c r="L18" s="568"/>
      <c r="N18" s="86"/>
      <c r="O18" s="86"/>
    </row>
    <row r="19" spans="2:18" x14ac:dyDescent="0.2">
      <c r="B19" s="90" t="s">
        <v>127</v>
      </c>
      <c r="C19" s="71"/>
      <c r="D19" s="71"/>
      <c r="E19" s="72">
        <v>1</v>
      </c>
      <c r="F19" s="71"/>
      <c r="G19" s="100">
        <f t="shared" si="0"/>
        <v>1</v>
      </c>
      <c r="H19" s="567"/>
      <c r="I19" s="568"/>
      <c r="J19" s="568"/>
      <c r="K19" s="568"/>
      <c r="L19" s="568"/>
      <c r="N19" s="86"/>
      <c r="O19" s="86"/>
    </row>
    <row r="20" spans="2:18" x14ac:dyDescent="0.2">
      <c r="B20" s="90" t="s">
        <v>128</v>
      </c>
      <c r="C20" s="71"/>
      <c r="D20" s="71"/>
      <c r="E20" s="72">
        <v>1</v>
      </c>
      <c r="F20" s="71"/>
      <c r="G20" s="100">
        <f t="shared" si="0"/>
        <v>1</v>
      </c>
      <c r="H20" s="567"/>
      <c r="I20" s="568"/>
      <c r="J20" s="568"/>
      <c r="K20" s="568"/>
      <c r="L20" s="568"/>
      <c r="N20" s="86"/>
      <c r="O20" s="86"/>
    </row>
    <row r="21" spans="2:18" x14ac:dyDescent="0.2">
      <c r="B21" s="90" t="s">
        <v>130</v>
      </c>
      <c r="C21" s="71"/>
      <c r="D21" s="71"/>
      <c r="E21" s="72">
        <v>1</v>
      </c>
      <c r="F21" s="71"/>
      <c r="G21" s="100">
        <f t="shared" si="0"/>
        <v>1</v>
      </c>
      <c r="H21" s="567"/>
      <c r="I21" s="568"/>
      <c r="J21" s="568"/>
      <c r="K21" s="568"/>
      <c r="L21" s="568"/>
      <c r="N21" s="86"/>
      <c r="O21" s="86"/>
    </row>
    <row r="22" spans="2:18" x14ac:dyDescent="0.2">
      <c r="B22" s="90" t="s">
        <v>131</v>
      </c>
      <c r="C22" s="71"/>
      <c r="D22" s="71"/>
      <c r="E22" s="72">
        <v>1</v>
      </c>
      <c r="F22" s="71"/>
      <c r="G22" s="100">
        <f t="shared" si="0"/>
        <v>1</v>
      </c>
      <c r="H22" s="567"/>
      <c r="I22" s="568"/>
      <c r="J22" s="568"/>
      <c r="K22" s="568"/>
      <c r="L22" s="568"/>
      <c r="N22" s="86"/>
      <c r="O22" s="86"/>
    </row>
    <row r="23" spans="2:18" x14ac:dyDescent="0.2">
      <c r="B23" s="90" t="s">
        <v>149</v>
      </c>
      <c r="C23" s="71"/>
      <c r="D23" s="71"/>
      <c r="E23" s="72">
        <v>1</v>
      </c>
      <c r="F23" s="71">
        <v>1</v>
      </c>
      <c r="G23" s="100">
        <f t="shared" si="0"/>
        <v>2</v>
      </c>
      <c r="H23" s="569"/>
      <c r="I23" s="570"/>
      <c r="J23" s="570"/>
      <c r="K23" s="570"/>
      <c r="L23" s="571"/>
      <c r="N23" s="86"/>
      <c r="O23" s="86"/>
    </row>
    <row r="24" spans="2:18" x14ac:dyDescent="0.2">
      <c r="B24" s="265" t="s">
        <v>168</v>
      </c>
      <c r="C24" s="71"/>
      <c r="D24" s="71"/>
      <c r="E24" s="72">
        <v>1</v>
      </c>
      <c r="F24" s="71">
        <v>0.5</v>
      </c>
      <c r="G24" s="100">
        <f t="shared" si="0"/>
        <v>1.5</v>
      </c>
      <c r="H24" s="248"/>
      <c r="I24" s="249"/>
      <c r="J24" s="249"/>
      <c r="K24" s="249"/>
      <c r="L24" s="108"/>
      <c r="N24" s="86"/>
      <c r="O24" s="86"/>
    </row>
    <row r="25" spans="2:18" x14ac:dyDescent="0.2">
      <c r="B25" s="90" t="s">
        <v>151</v>
      </c>
      <c r="C25" s="71"/>
      <c r="D25" s="71"/>
      <c r="E25" s="72">
        <v>1</v>
      </c>
      <c r="F25" s="71"/>
      <c r="G25" s="100">
        <f t="shared" si="0"/>
        <v>1</v>
      </c>
      <c r="H25" s="248"/>
      <c r="I25" s="249"/>
      <c r="J25" s="249"/>
      <c r="K25" s="249"/>
      <c r="L25" s="108"/>
      <c r="N25" s="86"/>
      <c r="O25" s="86"/>
    </row>
    <row r="26" spans="2:18" ht="13.5" thickBot="1" x14ac:dyDescent="0.25">
      <c r="B26" s="295" t="s">
        <v>180</v>
      </c>
      <c r="C26" s="71"/>
      <c r="D26" s="71"/>
      <c r="E26" s="72">
        <v>0.5</v>
      </c>
      <c r="F26" s="71"/>
      <c r="G26" s="100">
        <f t="shared" si="0"/>
        <v>0.5</v>
      </c>
      <c r="H26" s="283"/>
      <c r="I26" s="284"/>
      <c r="J26" s="284"/>
      <c r="K26" s="284"/>
      <c r="L26" s="285"/>
      <c r="N26" s="86"/>
      <c r="O26" s="86"/>
    </row>
    <row r="27" spans="2:18" ht="13.5" thickBot="1" x14ac:dyDescent="0.25">
      <c r="F27" t="s">
        <v>57</v>
      </c>
      <c r="G27" s="290">
        <f>AVERAGE(G17:G26)</f>
        <v>1.1000000000000001</v>
      </c>
      <c r="I27" s="5"/>
      <c r="L27" s="19"/>
      <c r="N27" s="17"/>
      <c r="O27" s="17"/>
    </row>
    <row r="28" spans="2:18" x14ac:dyDescent="0.2">
      <c r="J28" s="101"/>
      <c r="O28" s="19"/>
      <c r="Q28" s="17"/>
      <c r="R28" s="17"/>
    </row>
    <row r="29" spans="2:18" x14ac:dyDescent="0.2">
      <c r="J29" s="102"/>
      <c r="K29" s="102"/>
      <c r="L29" s="102"/>
    </row>
    <row r="30" spans="2:18" x14ac:dyDescent="0.2">
      <c r="B30" s="97" t="s">
        <v>58</v>
      </c>
      <c r="C30" s="53"/>
      <c r="D30" s="53"/>
      <c r="E30" s="53"/>
      <c r="F30" s="53"/>
      <c r="G30" s="53"/>
      <c r="H30" s="53"/>
      <c r="I30" s="53"/>
      <c r="J30" s="53"/>
      <c r="O30" s="53"/>
    </row>
    <row r="31" spans="2:18" ht="36" x14ac:dyDescent="0.2">
      <c r="B31" s="67" t="s">
        <v>12</v>
      </c>
      <c r="C31" s="108" t="s">
        <v>81</v>
      </c>
      <c r="D31" s="108" t="s">
        <v>82</v>
      </c>
      <c r="E31" s="68" t="s">
        <v>0</v>
      </c>
      <c r="F31" s="560" t="s">
        <v>11</v>
      </c>
      <c r="G31" s="561"/>
      <c r="H31" s="561"/>
      <c r="I31" s="561"/>
      <c r="J31" s="561"/>
      <c r="K31" s="561"/>
      <c r="L31" s="562"/>
    </row>
    <row r="32" spans="2:18" x14ac:dyDescent="0.2">
      <c r="B32" s="90" t="s">
        <v>125</v>
      </c>
      <c r="C32" s="71">
        <v>1</v>
      </c>
      <c r="D32" s="71">
        <v>1</v>
      </c>
      <c r="E32" s="100">
        <f t="shared" ref="E32:E39" si="1">SUM(C32:D32)</f>
        <v>2</v>
      </c>
      <c r="F32" s="557"/>
      <c r="G32" s="454"/>
      <c r="H32" s="454"/>
      <c r="I32" s="454"/>
      <c r="J32" s="454"/>
      <c r="K32" s="454"/>
      <c r="L32" s="454"/>
    </row>
    <row r="33" spans="2:17" x14ac:dyDescent="0.2">
      <c r="B33" s="90" t="s">
        <v>126</v>
      </c>
      <c r="C33" s="71">
        <v>1</v>
      </c>
      <c r="D33" s="71">
        <v>1</v>
      </c>
      <c r="E33" s="100">
        <f t="shared" si="1"/>
        <v>2</v>
      </c>
      <c r="F33" s="557"/>
      <c r="G33" s="454"/>
      <c r="H33" s="454"/>
      <c r="I33" s="454"/>
      <c r="J33" s="454"/>
      <c r="K33" s="454"/>
      <c r="L33" s="454"/>
    </row>
    <row r="34" spans="2:17" x14ac:dyDescent="0.2">
      <c r="B34" s="90" t="s">
        <v>127</v>
      </c>
      <c r="C34" s="71">
        <v>1</v>
      </c>
      <c r="D34" s="71">
        <v>1</v>
      </c>
      <c r="E34" s="100">
        <f t="shared" si="1"/>
        <v>2</v>
      </c>
      <c r="F34" s="557"/>
      <c r="G34" s="454"/>
      <c r="H34" s="454"/>
      <c r="I34" s="454"/>
      <c r="J34" s="454"/>
      <c r="K34" s="454"/>
      <c r="L34" s="454"/>
    </row>
    <row r="35" spans="2:17" x14ac:dyDescent="0.2">
      <c r="B35" s="90" t="s">
        <v>128</v>
      </c>
      <c r="C35" s="71">
        <v>1</v>
      </c>
      <c r="D35" s="71">
        <v>1</v>
      </c>
      <c r="E35" s="100">
        <f t="shared" si="1"/>
        <v>2</v>
      </c>
      <c r="F35" s="557"/>
      <c r="G35" s="454"/>
      <c r="H35" s="454"/>
      <c r="I35" s="454"/>
      <c r="J35" s="454"/>
      <c r="K35" s="454"/>
      <c r="L35" s="454"/>
    </row>
    <row r="36" spans="2:17" x14ac:dyDescent="0.2">
      <c r="B36" s="90" t="s">
        <v>130</v>
      </c>
      <c r="C36" s="71">
        <v>1</v>
      </c>
      <c r="D36" s="71">
        <v>1</v>
      </c>
      <c r="E36" s="100">
        <f t="shared" si="1"/>
        <v>2</v>
      </c>
      <c r="F36" s="557"/>
      <c r="G36" s="454"/>
      <c r="H36" s="454"/>
      <c r="I36" s="454"/>
      <c r="J36" s="454"/>
      <c r="K36" s="454"/>
      <c r="L36" s="454"/>
    </row>
    <row r="37" spans="2:17" x14ac:dyDescent="0.2">
      <c r="B37" s="90" t="s">
        <v>131</v>
      </c>
      <c r="C37" s="71">
        <v>1</v>
      </c>
      <c r="D37" s="71">
        <v>1</v>
      </c>
      <c r="E37" s="100">
        <f t="shared" si="1"/>
        <v>2</v>
      </c>
      <c r="F37" s="557"/>
      <c r="G37" s="454"/>
      <c r="H37" s="454"/>
      <c r="I37" s="454"/>
      <c r="J37" s="454"/>
      <c r="K37" s="454"/>
      <c r="L37" s="454"/>
    </row>
    <row r="38" spans="2:17" x14ac:dyDescent="0.2">
      <c r="B38" s="90" t="s">
        <v>149</v>
      </c>
      <c r="C38" s="71">
        <v>1</v>
      </c>
      <c r="D38" s="71">
        <v>1</v>
      </c>
      <c r="E38" s="100">
        <f t="shared" si="1"/>
        <v>2</v>
      </c>
      <c r="F38" s="573"/>
      <c r="G38" s="574"/>
      <c r="H38" s="574"/>
      <c r="I38" s="574"/>
      <c r="J38" s="574"/>
      <c r="K38" s="574"/>
      <c r="L38" s="575"/>
    </row>
    <row r="39" spans="2:17" x14ac:dyDescent="0.2">
      <c r="B39" s="265" t="s">
        <v>168</v>
      </c>
      <c r="C39" s="71">
        <v>1</v>
      </c>
      <c r="D39" s="71">
        <v>1</v>
      </c>
      <c r="E39" s="100">
        <f t="shared" si="1"/>
        <v>2</v>
      </c>
      <c r="F39" s="250"/>
      <c r="G39" s="251"/>
      <c r="H39" s="251"/>
      <c r="I39" s="251"/>
      <c r="J39" s="251"/>
      <c r="K39" s="251"/>
      <c r="L39" s="252"/>
    </row>
    <row r="40" spans="2:17" x14ac:dyDescent="0.2">
      <c r="B40" s="90" t="s">
        <v>151</v>
      </c>
      <c r="C40" s="71">
        <v>1</v>
      </c>
      <c r="D40" s="71">
        <v>1</v>
      </c>
      <c r="E40" s="100">
        <f>SUM(C40:D40)</f>
        <v>2</v>
      </c>
      <c r="F40" s="250"/>
      <c r="G40" s="251"/>
      <c r="H40" s="251"/>
      <c r="I40" s="251"/>
      <c r="J40" s="251"/>
      <c r="K40" s="251"/>
      <c r="L40" s="252"/>
    </row>
    <row r="41" spans="2:17" ht="13.5" thickBot="1" x14ac:dyDescent="0.25">
      <c r="B41" s="295" t="s">
        <v>180</v>
      </c>
      <c r="C41" s="71">
        <v>1</v>
      </c>
      <c r="D41" s="71">
        <v>1</v>
      </c>
      <c r="E41" s="100">
        <f>SUM(C41:D41)</f>
        <v>2</v>
      </c>
      <c r="F41" s="286"/>
      <c r="G41" s="287"/>
      <c r="H41" s="287"/>
      <c r="I41" s="287"/>
      <c r="J41" s="287"/>
      <c r="K41" s="287"/>
      <c r="L41" s="288"/>
    </row>
    <row r="42" spans="2:17" ht="13.5" thickBot="1" x14ac:dyDescent="0.25">
      <c r="D42" t="s">
        <v>57</v>
      </c>
      <c r="E42" s="290">
        <f>AVERAGE(E32:E41)</f>
        <v>2</v>
      </c>
      <c r="L42" s="5"/>
    </row>
    <row r="45" spans="2:17" x14ac:dyDescent="0.2">
      <c r="B45" s="97" t="s">
        <v>59</v>
      </c>
      <c r="E45" s="53"/>
      <c r="F45" s="53"/>
      <c r="H45" s="53"/>
      <c r="I45" s="70"/>
      <c r="J45" s="53"/>
      <c r="K45" s="53"/>
      <c r="L45" s="53"/>
      <c r="M45" s="53"/>
      <c r="N45" s="53"/>
      <c r="O45" s="53"/>
      <c r="P45" s="53"/>
      <c r="Q45" s="53"/>
    </row>
    <row r="46" spans="2:17" ht="56.25" x14ac:dyDescent="0.2">
      <c r="B46" s="67" t="s">
        <v>12</v>
      </c>
      <c r="C46" s="98" t="s">
        <v>83</v>
      </c>
      <c r="D46" s="98" t="s">
        <v>84</v>
      </c>
      <c r="E46" s="98" t="s">
        <v>85</v>
      </c>
      <c r="F46" s="261" t="s">
        <v>86</v>
      </c>
      <c r="G46" s="262" t="s">
        <v>87</v>
      </c>
      <c r="H46" s="98" t="s">
        <v>88</v>
      </c>
      <c r="I46" s="98" t="s">
        <v>89</v>
      </c>
      <c r="J46" s="68" t="s">
        <v>0</v>
      </c>
      <c r="K46" s="572" t="s">
        <v>11</v>
      </c>
      <c r="L46" s="562"/>
    </row>
    <row r="47" spans="2:17" x14ac:dyDescent="0.2">
      <c r="B47" s="90" t="s">
        <v>125</v>
      </c>
      <c r="C47" s="71">
        <v>1</v>
      </c>
      <c r="D47" s="71">
        <v>1</v>
      </c>
      <c r="E47" s="72">
        <v>1</v>
      </c>
      <c r="F47" s="72">
        <v>1</v>
      </c>
      <c r="G47" s="72">
        <v>1</v>
      </c>
      <c r="H47" s="72">
        <v>0.94</v>
      </c>
      <c r="I47" s="71">
        <v>1</v>
      </c>
      <c r="J47" s="100">
        <f t="shared" ref="J47:J54" si="2">SUM(C47:I47)</f>
        <v>6.9399999999999995</v>
      </c>
      <c r="K47" s="558"/>
      <c r="L47" s="559"/>
      <c r="N47" s="305"/>
      <c r="O47" s="306"/>
      <c r="P47" s="306"/>
    </row>
    <row r="48" spans="2:17" x14ac:dyDescent="0.2">
      <c r="B48" s="90" t="s">
        <v>126</v>
      </c>
      <c r="C48" s="71">
        <v>1</v>
      </c>
      <c r="D48" s="71">
        <v>1</v>
      </c>
      <c r="E48" s="72">
        <v>1</v>
      </c>
      <c r="F48" s="72">
        <v>1</v>
      </c>
      <c r="G48" s="72">
        <v>1</v>
      </c>
      <c r="H48" s="72">
        <v>0.77</v>
      </c>
      <c r="I48" s="71">
        <v>1</v>
      </c>
      <c r="J48" s="100">
        <f t="shared" si="2"/>
        <v>6.77</v>
      </c>
      <c r="K48" s="558"/>
      <c r="L48" s="559"/>
    </row>
    <row r="49" spans="2:12" x14ac:dyDescent="0.2">
      <c r="B49" s="90" t="s">
        <v>127</v>
      </c>
      <c r="C49" s="71">
        <v>1</v>
      </c>
      <c r="D49" s="71">
        <v>1</v>
      </c>
      <c r="E49" s="72">
        <v>1</v>
      </c>
      <c r="F49" s="72">
        <v>1</v>
      </c>
      <c r="G49" s="72">
        <v>1</v>
      </c>
      <c r="H49" s="72">
        <v>0.78</v>
      </c>
      <c r="I49" s="71">
        <v>1</v>
      </c>
      <c r="J49" s="100">
        <f t="shared" si="2"/>
        <v>6.78</v>
      </c>
      <c r="K49" s="558"/>
      <c r="L49" s="559"/>
    </row>
    <row r="50" spans="2:12" x14ac:dyDescent="0.2">
      <c r="B50" s="90" t="s">
        <v>128</v>
      </c>
      <c r="C50" s="71">
        <v>1</v>
      </c>
      <c r="D50" s="71">
        <v>1</v>
      </c>
      <c r="E50" s="72">
        <v>1</v>
      </c>
      <c r="F50" s="72">
        <v>1</v>
      </c>
      <c r="G50" s="72">
        <v>1</v>
      </c>
      <c r="H50" s="72">
        <v>0.81</v>
      </c>
      <c r="I50" s="71">
        <v>1</v>
      </c>
      <c r="J50" s="100">
        <f t="shared" si="2"/>
        <v>6.8100000000000005</v>
      </c>
      <c r="K50" s="558"/>
      <c r="L50" s="559"/>
    </row>
    <row r="51" spans="2:12" x14ac:dyDescent="0.2">
      <c r="B51" s="90" t="s">
        <v>130</v>
      </c>
      <c r="C51" s="71">
        <v>1</v>
      </c>
      <c r="D51" s="71">
        <v>1</v>
      </c>
      <c r="E51" s="72">
        <v>1</v>
      </c>
      <c r="F51" s="72">
        <v>1</v>
      </c>
      <c r="G51" s="72">
        <v>1</v>
      </c>
      <c r="H51" s="72">
        <v>0.82</v>
      </c>
      <c r="I51" s="71">
        <v>1</v>
      </c>
      <c r="J51" s="100">
        <f t="shared" si="2"/>
        <v>6.82</v>
      </c>
      <c r="K51" s="558"/>
      <c r="L51" s="559"/>
    </row>
    <row r="52" spans="2:12" x14ac:dyDescent="0.2">
      <c r="B52" s="90" t="s">
        <v>131</v>
      </c>
      <c r="C52" s="71">
        <v>1</v>
      </c>
      <c r="D52" s="71">
        <v>1</v>
      </c>
      <c r="E52" s="72">
        <v>1</v>
      </c>
      <c r="F52" s="72">
        <v>1</v>
      </c>
      <c r="G52" s="72">
        <v>1</v>
      </c>
      <c r="H52" s="72">
        <v>0.88</v>
      </c>
      <c r="I52" s="71">
        <v>1</v>
      </c>
      <c r="J52" s="100">
        <f t="shared" si="2"/>
        <v>6.88</v>
      </c>
      <c r="K52" s="558"/>
      <c r="L52" s="559"/>
    </row>
    <row r="53" spans="2:12" x14ac:dyDescent="0.2">
      <c r="B53" s="90" t="s">
        <v>149</v>
      </c>
      <c r="C53" s="71">
        <v>1</v>
      </c>
      <c r="D53" s="71">
        <v>1</v>
      </c>
      <c r="E53" s="72">
        <v>0.9</v>
      </c>
      <c r="F53" s="72">
        <v>1</v>
      </c>
      <c r="G53" s="72">
        <v>1</v>
      </c>
      <c r="H53" s="72">
        <v>0.84</v>
      </c>
      <c r="I53" s="71">
        <v>1</v>
      </c>
      <c r="J53" s="100">
        <f t="shared" si="2"/>
        <v>6.74</v>
      </c>
      <c r="K53" s="237"/>
      <c r="L53" s="238"/>
    </row>
    <row r="54" spans="2:12" x14ac:dyDescent="0.2">
      <c r="B54" s="265" t="s">
        <v>168</v>
      </c>
      <c r="C54" s="71">
        <v>1</v>
      </c>
      <c r="D54" s="71">
        <v>1</v>
      </c>
      <c r="E54" s="72">
        <v>1</v>
      </c>
      <c r="F54" s="72">
        <v>1</v>
      </c>
      <c r="G54" s="72">
        <v>1</v>
      </c>
      <c r="H54" s="72">
        <v>0.71499999999999997</v>
      </c>
      <c r="I54" s="71">
        <v>1</v>
      </c>
      <c r="J54" s="100">
        <f t="shared" si="2"/>
        <v>6.7149999999999999</v>
      </c>
      <c r="K54" s="237"/>
      <c r="L54" s="238"/>
    </row>
    <row r="55" spans="2:12" x14ac:dyDescent="0.2">
      <c r="B55" s="90" t="s">
        <v>151</v>
      </c>
      <c r="C55" s="71">
        <v>1</v>
      </c>
      <c r="D55" s="71">
        <v>1</v>
      </c>
      <c r="E55" s="72">
        <v>1</v>
      </c>
      <c r="F55" s="72">
        <v>1</v>
      </c>
      <c r="G55" s="72">
        <v>1</v>
      </c>
      <c r="H55" s="72">
        <v>0.86</v>
      </c>
      <c r="I55" s="71">
        <v>1</v>
      </c>
      <c r="J55" s="100">
        <f>SUM(C55:I55)</f>
        <v>6.86</v>
      </c>
      <c r="K55" s="237"/>
      <c r="L55" s="238"/>
    </row>
    <row r="56" spans="2:12" ht="13.5" thickBot="1" x14ac:dyDescent="0.25">
      <c r="B56" s="265" t="s">
        <v>180</v>
      </c>
      <c r="C56" s="71">
        <v>1</v>
      </c>
      <c r="D56" s="71">
        <v>1</v>
      </c>
      <c r="E56" s="72">
        <v>1</v>
      </c>
      <c r="F56" s="72">
        <v>1</v>
      </c>
      <c r="G56" s="72">
        <v>1</v>
      </c>
      <c r="H56" s="72">
        <v>0.89</v>
      </c>
      <c r="I56" s="71">
        <v>1</v>
      </c>
      <c r="J56" s="100">
        <f>SUM(C56:I56)</f>
        <v>6.89</v>
      </c>
      <c r="K56" s="280"/>
      <c r="L56" s="281"/>
    </row>
    <row r="57" spans="2:12" ht="13.5" thickBot="1" x14ac:dyDescent="0.25">
      <c r="I57" t="s">
        <v>57</v>
      </c>
      <c r="J57" s="290">
        <f>AVERAGE(J47:J56)</f>
        <v>6.8205</v>
      </c>
      <c r="L57" s="5"/>
    </row>
    <row r="60" spans="2:12" x14ac:dyDescent="0.2">
      <c r="B60" s="97" t="s">
        <v>7</v>
      </c>
      <c r="C60" s="53"/>
      <c r="D60" s="53"/>
      <c r="E60" s="53"/>
      <c r="F60" s="53"/>
      <c r="G60" s="53"/>
      <c r="H60" s="53"/>
      <c r="I60" s="53"/>
      <c r="J60" s="53"/>
    </row>
    <row r="61" spans="2:12" ht="54" x14ac:dyDescent="0.2">
      <c r="B61" s="67" t="s">
        <v>12</v>
      </c>
      <c r="C61" s="108" t="s">
        <v>107</v>
      </c>
      <c r="D61" s="108" t="s">
        <v>108</v>
      </c>
      <c r="E61" s="68" t="s">
        <v>0</v>
      </c>
      <c r="F61" s="560" t="s">
        <v>11</v>
      </c>
      <c r="G61" s="561"/>
      <c r="H61" s="561"/>
      <c r="I61" s="561"/>
      <c r="J61" s="561"/>
      <c r="K61" s="561"/>
      <c r="L61" s="562"/>
    </row>
    <row r="62" spans="2:12" x14ac:dyDescent="0.2">
      <c r="B62" s="90" t="s">
        <v>125</v>
      </c>
      <c r="C62" s="71">
        <v>2</v>
      </c>
      <c r="D62" s="71">
        <v>1</v>
      </c>
      <c r="E62" s="100">
        <f t="shared" ref="E62:E67" si="3">SUM(C62:D62)</f>
        <v>3</v>
      </c>
      <c r="F62" s="557"/>
      <c r="G62" s="454"/>
      <c r="H62" s="454"/>
      <c r="I62" s="454"/>
      <c r="J62" s="454"/>
      <c r="K62" s="454"/>
      <c r="L62" s="454"/>
    </row>
    <row r="63" spans="2:12" x14ac:dyDescent="0.2">
      <c r="B63" s="90" t="s">
        <v>126</v>
      </c>
      <c r="C63" s="71">
        <v>2</v>
      </c>
      <c r="D63" s="71">
        <v>1</v>
      </c>
      <c r="E63" s="100">
        <f t="shared" si="3"/>
        <v>3</v>
      </c>
      <c r="F63" s="557"/>
      <c r="G63" s="454"/>
      <c r="H63" s="454"/>
      <c r="I63" s="454"/>
      <c r="J63" s="454"/>
      <c r="K63" s="454"/>
      <c r="L63" s="454"/>
    </row>
    <row r="64" spans="2:12" x14ac:dyDescent="0.2">
      <c r="B64" s="90" t="s">
        <v>127</v>
      </c>
      <c r="C64" s="71">
        <v>2</v>
      </c>
      <c r="D64" s="71">
        <v>1</v>
      </c>
      <c r="E64" s="100">
        <f t="shared" si="3"/>
        <v>3</v>
      </c>
      <c r="F64" s="557"/>
      <c r="G64" s="454"/>
      <c r="H64" s="454"/>
      <c r="I64" s="454"/>
      <c r="J64" s="454"/>
      <c r="K64" s="454"/>
      <c r="L64" s="454"/>
    </row>
    <row r="65" spans="2:12" x14ac:dyDescent="0.2">
      <c r="B65" s="90" t="s">
        <v>128</v>
      </c>
      <c r="C65" s="71">
        <v>2</v>
      </c>
      <c r="D65" s="71">
        <v>1</v>
      </c>
      <c r="E65" s="100">
        <f t="shared" si="3"/>
        <v>3</v>
      </c>
      <c r="F65" s="557"/>
      <c r="G65" s="454"/>
      <c r="H65" s="454"/>
      <c r="I65" s="454"/>
      <c r="J65" s="454"/>
      <c r="K65" s="454"/>
      <c r="L65" s="454"/>
    </row>
    <row r="66" spans="2:12" x14ac:dyDescent="0.2">
      <c r="B66" s="90" t="s">
        <v>130</v>
      </c>
      <c r="C66" s="71">
        <v>2</v>
      </c>
      <c r="D66" s="71">
        <v>1</v>
      </c>
      <c r="E66" s="100">
        <f t="shared" si="3"/>
        <v>3</v>
      </c>
      <c r="F66" s="557"/>
      <c r="G66" s="454"/>
      <c r="H66" s="454"/>
      <c r="I66" s="454"/>
      <c r="J66" s="454"/>
      <c r="K66" s="454"/>
      <c r="L66" s="454"/>
    </row>
    <row r="67" spans="2:12" x14ac:dyDescent="0.2">
      <c r="B67" s="90" t="s">
        <v>131</v>
      </c>
      <c r="C67" s="71">
        <v>2</v>
      </c>
      <c r="D67" s="71">
        <v>1</v>
      </c>
      <c r="E67" s="100">
        <f t="shared" si="3"/>
        <v>3</v>
      </c>
      <c r="F67" s="557"/>
      <c r="G67" s="454"/>
      <c r="H67" s="454"/>
      <c r="I67" s="454"/>
      <c r="J67" s="454"/>
      <c r="K67" s="454"/>
      <c r="L67" s="454"/>
    </row>
    <row r="68" spans="2:12" x14ac:dyDescent="0.2">
      <c r="B68" s="90" t="s">
        <v>149</v>
      </c>
      <c r="C68" s="71">
        <v>2</v>
      </c>
      <c r="D68" s="71">
        <v>1</v>
      </c>
      <c r="E68" s="100">
        <f>SUM(C68:D68)</f>
        <v>3</v>
      </c>
      <c r="F68" s="557"/>
      <c r="G68" s="454"/>
      <c r="H68" s="454"/>
      <c r="I68" s="454"/>
      <c r="J68" s="454"/>
      <c r="K68" s="454"/>
      <c r="L68" s="454"/>
    </row>
    <row r="69" spans="2:12" x14ac:dyDescent="0.2">
      <c r="B69" s="265" t="s">
        <v>168</v>
      </c>
      <c r="C69" s="71">
        <v>2</v>
      </c>
      <c r="D69" s="71">
        <v>1</v>
      </c>
      <c r="E69" s="100">
        <f>SUM(C69:D69)</f>
        <v>3</v>
      </c>
      <c r="F69" s="557"/>
      <c r="G69" s="454"/>
      <c r="H69" s="454"/>
      <c r="I69" s="454"/>
      <c r="J69" s="454"/>
      <c r="K69" s="454"/>
      <c r="L69" s="454"/>
    </row>
    <row r="70" spans="2:12" x14ac:dyDescent="0.2">
      <c r="B70" s="90" t="s">
        <v>151</v>
      </c>
      <c r="C70" s="71">
        <v>2</v>
      </c>
      <c r="D70" s="71">
        <v>1</v>
      </c>
      <c r="E70" s="100">
        <f>SUM(C70:D70)</f>
        <v>3</v>
      </c>
      <c r="F70" s="557"/>
      <c r="G70" s="454"/>
      <c r="H70" s="454"/>
      <c r="I70" s="454"/>
      <c r="J70" s="454"/>
      <c r="K70" s="454"/>
      <c r="L70" s="454"/>
    </row>
    <row r="71" spans="2:12" ht="13.5" thickBot="1" x14ac:dyDescent="0.25">
      <c r="B71" s="265" t="s">
        <v>180</v>
      </c>
      <c r="C71" s="71">
        <v>1.5</v>
      </c>
      <c r="D71" s="71">
        <v>1</v>
      </c>
      <c r="E71" s="100">
        <f>SUM(C71:D71)</f>
        <v>2.5</v>
      </c>
      <c r="F71" s="557"/>
      <c r="G71" s="454"/>
      <c r="H71" s="454"/>
      <c r="I71" s="454"/>
      <c r="J71" s="454"/>
      <c r="K71" s="454"/>
      <c r="L71" s="454"/>
    </row>
    <row r="72" spans="2:12" ht="13.5" thickBot="1" x14ac:dyDescent="0.25">
      <c r="D72" t="s">
        <v>57</v>
      </c>
      <c r="E72" s="290">
        <f>AVERAGE(E62:E71)</f>
        <v>2.95</v>
      </c>
      <c r="L72" s="5"/>
    </row>
  </sheetData>
  <mergeCells count="37">
    <mergeCell ref="H20:L20"/>
    <mergeCell ref="H23:L23"/>
    <mergeCell ref="K46:L46"/>
    <mergeCell ref="F33:L33"/>
    <mergeCell ref="K47:L47"/>
    <mergeCell ref="F31:L31"/>
    <mergeCell ref="F32:L32"/>
    <mergeCell ref="F34:L34"/>
    <mergeCell ref="H21:L21"/>
    <mergeCell ref="H22:L22"/>
    <mergeCell ref="F35:L35"/>
    <mergeCell ref="F36:L36"/>
    <mergeCell ref="F37:L37"/>
    <mergeCell ref="F38:L38"/>
    <mergeCell ref="B7:L7"/>
    <mergeCell ref="H16:L16"/>
    <mergeCell ref="H17:L17"/>
    <mergeCell ref="H18:L18"/>
    <mergeCell ref="H19:L19"/>
    <mergeCell ref="B11:L11"/>
    <mergeCell ref="H13:K13"/>
    <mergeCell ref="F71:L71"/>
    <mergeCell ref="F63:L63"/>
    <mergeCell ref="F64:L64"/>
    <mergeCell ref="K48:L48"/>
    <mergeCell ref="K49:L49"/>
    <mergeCell ref="F70:L70"/>
    <mergeCell ref="F61:L61"/>
    <mergeCell ref="K52:L52"/>
    <mergeCell ref="K50:L50"/>
    <mergeCell ref="K51:L51"/>
    <mergeCell ref="F68:L68"/>
    <mergeCell ref="F69:L69"/>
    <mergeCell ref="F67:L67"/>
    <mergeCell ref="F62:L62"/>
    <mergeCell ref="F65:L65"/>
    <mergeCell ref="F66:L66"/>
  </mergeCells>
  <phoneticPr fontId="14" type="noConversion"/>
  <printOptions horizontalCentered="1"/>
  <pageMargins left="0.27559055118110237" right="0.31496062992125984" top="0.45" bottom="0.43307086614173229" header="0.31496062992125984" footer="0.31496062992125984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8:Z44"/>
  <sheetViews>
    <sheetView showGridLines="0" topLeftCell="E1" zoomScale="70" zoomScaleNormal="70" zoomScaleSheetLayoutView="50" workbookViewId="0">
      <selection activeCell="A10" sqref="A10:Z10"/>
    </sheetView>
  </sheetViews>
  <sheetFormatPr baseColWidth="10" defaultRowHeight="12.75" x14ac:dyDescent="0.2"/>
  <cols>
    <col min="1" max="1" width="4.42578125" customWidth="1"/>
    <col min="2" max="2" width="52.140625" customWidth="1"/>
    <col min="3" max="3" width="9.5703125" customWidth="1"/>
    <col min="4" max="8" width="10.7109375" customWidth="1"/>
    <col min="9" max="9" width="8.85546875" customWidth="1"/>
    <col min="10" max="15" width="10.7109375" customWidth="1"/>
    <col min="16" max="16" width="12" customWidth="1"/>
    <col min="17" max="17" width="10.7109375" customWidth="1"/>
    <col min="18" max="18" width="17" customWidth="1"/>
    <col min="19" max="19" width="4.5703125" customWidth="1"/>
    <col min="20" max="20" width="6.42578125" customWidth="1"/>
    <col min="21" max="21" width="6.7109375" customWidth="1"/>
    <col min="22" max="22" width="6.28515625" customWidth="1"/>
    <col min="23" max="23" width="6.5703125" customWidth="1"/>
    <col min="24" max="24" width="7.140625" customWidth="1"/>
    <col min="25" max="25" width="7.28515625" bestFit="1" customWidth="1"/>
    <col min="26" max="26" width="12.7109375" bestFit="1" customWidth="1"/>
  </cols>
  <sheetData>
    <row r="8" spans="1:26" ht="18.75" x14ac:dyDescent="0.3">
      <c r="E8" s="3"/>
    </row>
    <row r="9" spans="1:26" x14ac:dyDescent="0.2">
      <c r="E9" s="4"/>
      <c r="Y9" s="576" t="s">
        <v>264</v>
      </c>
      <c r="Z9" s="576"/>
    </row>
    <row r="10" spans="1:26" ht="18" x14ac:dyDescent="0.25">
      <c r="A10" s="536" t="s">
        <v>37</v>
      </c>
      <c r="B10" s="536"/>
      <c r="C10" s="536"/>
      <c r="D10" s="536"/>
      <c r="E10" s="536"/>
      <c r="F10" s="536"/>
      <c r="G10" s="536"/>
      <c r="H10" s="536"/>
      <c r="I10" s="536"/>
      <c r="J10" s="536"/>
      <c r="K10" s="536"/>
      <c r="L10" s="536"/>
      <c r="M10" s="536"/>
      <c r="N10" s="536"/>
      <c r="O10" s="536"/>
      <c r="P10" s="536"/>
      <c r="Q10" s="536"/>
      <c r="R10" s="536"/>
      <c r="S10" s="536"/>
      <c r="T10" s="536"/>
      <c r="U10" s="536"/>
      <c r="V10" s="536"/>
      <c r="W10" s="536"/>
      <c r="X10" s="536"/>
      <c r="Y10" s="536"/>
      <c r="Z10" s="536"/>
    </row>
    <row r="11" spans="1:26" ht="18" x14ac:dyDescent="0.25">
      <c r="A11" s="547" t="s">
        <v>29</v>
      </c>
      <c r="B11" s="547"/>
      <c r="C11" s="547"/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</row>
    <row r="12" spans="1:26" ht="18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18" x14ac:dyDescent="0.25">
      <c r="A13" s="73"/>
      <c r="B13" s="18" t="s">
        <v>176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183"/>
      <c r="S13" s="73"/>
      <c r="T13" s="73"/>
      <c r="U13" s="73"/>
      <c r="V13" s="73"/>
      <c r="W13" s="73"/>
      <c r="X13" s="73"/>
    </row>
    <row r="14" spans="1:26" ht="18" x14ac:dyDescent="0.25">
      <c r="A14" s="73"/>
      <c r="B14" s="74" t="s">
        <v>171</v>
      </c>
      <c r="C14" s="18"/>
      <c r="D14" s="18"/>
      <c r="E14" s="18"/>
      <c r="F14" s="18"/>
      <c r="G14" s="18"/>
      <c r="H14" s="18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556" t="s">
        <v>36</v>
      </c>
      <c r="V14" s="556"/>
      <c r="W14" s="556"/>
      <c r="X14" s="556"/>
      <c r="Y14" s="556"/>
      <c r="Z14" s="276">
        <f ca="1">+NOW()</f>
        <v>41172.551231018515</v>
      </c>
    </row>
    <row r="15" spans="1:26" ht="12" customHeight="1" x14ac:dyDescent="0.25">
      <c r="A15" s="73"/>
      <c r="B15" s="18"/>
      <c r="C15" s="18"/>
      <c r="D15" s="18"/>
      <c r="E15" s="18"/>
      <c r="F15" s="18"/>
      <c r="G15" s="18"/>
      <c r="H15" s="18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4.25" customHeight="1" thickBot="1" x14ac:dyDescent="0.3">
      <c r="A16" s="73"/>
      <c r="B16" s="18"/>
      <c r="C16" s="18"/>
      <c r="D16" s="18"/>
      <c r="E16" s="18"/>
      <c r="F16" s="18"/>
      <c r="G16" s="18"/>
      <c r="H16" s="18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13.5" thickBot="1" x14ac:dyDescent="0.25">
      <c r="A17" s="5"/>
      <c r="B17" s="5"/>
      <c r="C17" s="590" t="s">
        <v>14</v>
      </c>
      <c r="D17" s="588"/>
      <c r="E17" s="588"/>
      <c r="F17" s="589" t="s">
        <v>50</v>
      </c>
      <c r="G17" s="588"/>
      <c r="H17" s="588"/>
      <c r="I17" s="588" t="s">
        <v>26</v>
      </c>
      <c r="J17" s="588"/>
      <c r="K17" s="588"/>
      <c r="L17" s="589" t="s">
        <v>101</v>
      </c>
      <c r="M17" s="588"/>
      <c r="N17" s="588"/>
      <c r="O17" s="589" t="s">
        <v>102</v>
      </c>
      <c r="P17" s="588"/>
      <c r="Q17" s="591"/>
      <c r="R17" s="175"/>
      <c r="S17" s="1"/>
    </row>
    <row r="18" spans="1:26" ht="36.75" customHeight="1" thickBot="1" x14ac:dyDescent="0.25">
      <c r="B18" s="180" t="s">
        <v>2</v>
      </c>
      <c r="C18" s="168" t="s">
        <v>103</v>
      </c>
      <c r="D18" s="138" t="s">
        <v>3</v>
      </c>
      <c r="E18" s="139" t="s">
        <v>4</v>
      </c>
      <c r="F18" s="103" t="s">
        <v>100</v>
      </c>
      <c r="G18" s="140" t="s">
        <v>3</v>
      </c>
      <c r="H18" s="139" t="s">
        <v>4</v>
      </c>
      <c r="I18" s="103" t="s">
        <v>25</v>
      </c>
      <c r="J18" s="103" t="s">
        <v>3</v>
      </c>
      <c r="K18" s="91" t="s">
        <v>4</v>
      </c>
      <c r="L18" s="103" t="s">
        <v>114</v>
      </c>
      <c r="M18" s="103" t="s">
        <v>3</v>
      </c>
      <c r="N18" s="91" t="s">
        <v>4</v>
      </c>
      <c r="O18" s="103" t="s">
        <v>109</v>
      </c>
      <c r="P18" s="103" t="s">
        <v>3</v>
      </c>
      <c r="Q18" s="91" t="s">
        <v>4</v>
      </c>
      <c r="R18" s="174" t="s">
        <v>0</v>
      </c>
      <c r="S18" s="577" t="s">
        <v>11</v>
      </c>
      <c r="T18" s="578"/>
      <c r="U18" s="578"/>
      <c r="V18" s="578"/>
      <c r="W18" s="578"/>
      <c r="X18" s="578"/>
      <c r="Y18" s="578"/>
      <c r="Z18" s="579"/>
    </row>
    <row r="19" spans="1:26" ht="18.75" customHeight="1" x14ac:dyDescent="0.2">
      <c r="B19" s="181" t="s">
        <v>24</v>
      </c>
      <c r="C19" s="178">
        <v>2</v>
      </c>
      <c r="D19" s="49">
        <f>PA!H7/'PA1'!C19*10</f>
        <v>0.5</v>
      </c>
      <c r="E19" s="161">
        <f>PRODUCT(C19,D19)</f>
        <v>1</v>
      </c>
      <c r="F19" s="169">
        <v>5</v>
      </c>
      <c r="G19" s="49">
        <f>PA!H9/'PA1'!F19*10</f>
        <v>0.5</v>
      </c>
      <c r="H19" s="161">
        <f t="shared" ref="H19:H34" si="0">PRODUCT(F19,G19)</f>
        <v>2.5</v>
      </c>
      <c r="I19" s="169">
        <v>5</v>
      </c>
      <c r="J19" s="49">
        <f>PA!H14/'PA1'!I19*10</f>
        <v>0.4</v>
      </c>
      <c r="K19" s="161">
        <f>PRODUCT(I19,J19)</f>
        <v>2</v>
      </c>
      <c r="L19" s="169">
        <v>2</v>
      </c>
      <c r="M19" s="49">
        <f>PA!H18/'PA1'!L19*10</f>
        <v>1.25</v>
      </c>
      <c r="N19" s="161">
        <f t="shared" ref="N19:N34" si="1">PRODUCT(L19,M19)</f>
        <v>2.5</v>
      </c>
      <c r="O19" s="169">
        <v>3</v>
      </c>
      <c r="P19" s="49">
        <f>PA!H21/'PA1'!O19*10</f>
        <v>0.66666666666666663</v>
      </c>
      <c r="Q19" s="161">
        <f>PRODUCT(O19,P19)</f>
        <v>2</v>
      </c>
      <c r="R19" s="170">
        <f>E19+H19+K19+N19+Q19</f>
        <v>10</v>
      </c>
      <c r="S19" s="580"/>
      <c r="T19" s="581"/>
      <c r="U19" s="581"/>
      <c r="V19" s="581"/>
      <c r="W19" s="581"/>
      <c r="X19" s="581"/>
      <c r="Y19" s="581"/>
      <c r="Z19" s="582"/>
    </row>
    <row r="20" spans="1:26" ht="15.75" x14ac:dyDescent="0.2">
      <c r="A20" s="301" t="s">
        <v>181</v>
      </c>
      <c r="B20" s="331" t="str">
        <f>'PA2'!C18</f>
        <v>MARÍA LEMUS GARCIA</v>
      </c>
      <c r="C20" s="338">
        <f>'PA2'!F18</f>
        <v>1.5</v>
      </c>
      <c r="D20" s="332">
        <v>0.5</v>
      </c>
      <c r="E20" s="333">
        <f t="shared" ref="E20:E34" si="2">PRODUCT(C20,D20)</f>
        <v>0.75</v>
      </c>
      <c r="F20" s="334">
        <f>'PA2'!I56</f>
        <v>5</v>
      </c>
      <c r="G20" s="332">
        <v>0.5</v>
      </c>
      <c r="H20" s="333">
        <f t="shared" si="0"/>
        <v>2.5</v>
      </c>
      <c r="I20" s="334">
        <v>3.7692580979999999</v>
      </c>
      <c r="J20" s="332">
        <v>0.4</v>
      </c>
      <c r="K20" s="333">
        <f t="shared" ref="K20:K34" si="3">PRODUCT(I20,J20)</f>
        <v>1.5077032392</v>
      </c>
      <c r="L20" s="339">
        <f>'PA2'!G37</f>
        <v>1</v>
      </c>
      <c r="M20" s="332">
        <v>1.25</v>
      </c>
      <c r="N20" s="333">
        <f t="shared" si="1"/>
        <v>1.25</v>
      </c>
      <c r="O20" s="337">
        <f>'PA2'!F75</f>
        <v>2</v>
      </c>
      <c r="P20" s="332">
        <v>0.66666666666666596</v>
      </c>
      <c r="Q20" s="333">
        <f t="shared" ref="Q20:Q34" si="4">PRODUCT(O20,P20)</f>
        <v>1.3333333333333319</v>
      </c>
      <c r="R20" s="335">
        <f>SUM(E20+H20+K20+N20+Q20)</f>
        <v>7.3410365725333317</v>
      </c>
      <c r="S20" s="583"/>
      <c r="T20" s="581"/>
      <c r="U20" s="581"/>
      <c r="V20" s="581"/>
      <c r="W20" s="581"/>
      <c r="X20" s="581"/>
      <c r="Y20" s="581"/>
      <c r="Z20" s="582"/>
    </row>
    <row r="21" spans="1:26" x14ac:dyDescent="0.2">
      <c r="A21" s="301" t="s">
        <v>182</v>
      </c>
      <c r="B21" s="184" t="str">
        <f>'PA2'!C19</f>
        <v xml:space="preserve">VIRGINIA MACIAS GIRÓN </v>
      </c>
      <c r="C21" s="179">
        <f>'PA2'!F19</f>
        <v>1</v>
      </c>
      <c r="D21" s="9">
        <v>0.5</v>
      </c>
      <c r="E21" s="46">
        <f t="shared" si="2"/>
        <v>0.5</v>
      </c>
      <c r="F21" s="166">
        <f>'PA2'!I57</f>
        <v>5</v>
      </c>
      <c r="G21" s="55">
        <v>0.5</v>
      </c>
      <c r="H21" s="46">
        <f t="shared" si="0"/>
        <v>2.5</v>
      </c>
      <c r="I21" s="166">
        <v>4.1356899479999996</v>
      </c>
      <c r="J21" s="55">
        <v>0.4</v>
      </c>
      <c r="K21" s="46">
        <f t="shared" si="3"/>
        <v>1.6542759791999999</v>
      </c>
      <c r="L21" s="166">
        <f>'PA2'!G38</f>
        <v>2</v>
      </c>
      <c r="M21" s="55">
        <v>1.25</v>
      </c>
      <c r="N21" s="46">
        <f t="shared" si="1"/>
        <v>2.5</v>
      </c>
      <c r="O21" s="165">
        <f>'PA2'!F76</f>
        <v>2.5</v>
      </c>
      <c r="P21" s="55">
        <v>0.66666666666666596</v>
      </c>
      <c r="Q21" s="46">
        <f t="shared" si="4"/>
        <v>1.666666666666665</v>
      </c>
      <c r="R21" s="171">
        <f t="shared" ref="R21:R34" si="5">SUM(E21+H21+K21+N21+Q21)</f>
        <v>8.8209426458666638</v>
      </c>
      <c r="S21" s="583"/>
      <c r="T21" s="581"/>
      <c r="U21" s="581"/>
      <c r="V21" s="581"/>
      <c r="W21" s="581"/>
      <c r="X21" s="581"/>
      <c r="Y21" s="581"/>
      <c r="Z21" s="582"/>
    </row>
    <row r="22" spans="1:26" x14ac:dyDescent="0.2">
      <c r="A22" s="301" t="s">
        <v>183</v>
      </c>
      <c r="B22" s="184" t="str">
        <f>'PA2'!C20</f>
        <v>JORGE ALBERTO GARCIA MUÑOZ</v>
      </c>
      <c r="C22" s="179">
        <f>'PA2'!F20</f>
        <v>2</v>
      </c>
      <c r="D22" s="9">
        <v>0.5</v>
      </c>
      <c r="E22" s="46">
        <f t="shared" si="2"/>
        <v>1</v>
      </c>
      <c r="F22" s="166">
        <f>'PA2'!I58</f>
        <v>5</v>
      </c>
      <c r="G22" s="55">
        <v>0.5</v>
      </c>
      <c r="H22" s="46">
        <f>PRODUCT(F22,G22)</f>
        <v>2.5</v>
      </c>
      <c r="I22" s="166">
        <v>3.8905138340000001</v>
      </c>
      <c r="J22" s="55">
        <v>0.4</v>
      </c>
      <c r="K22" s="46">
        <f t="shared" si="3"/>
        <v>1.5562055336</v>
      </c>
      <c r="L22" s="166">
        <f>'PA2'!G39</f>
        <v>2</v>
      </c>
      <c r="M22" s="55">
        <v>1.25</v>
      </c>
      <c r="N22" s="46">
        <f t="shared" si="1"/>
        <v>2.5</v>
      </c>
      <c r="O22" s="165">
        <f>'PA2'!F77</f>
        <v>2</v>
      </c>
      <c r="P22" s="55">
        <v>0.66666666666666596</v>
      </c>
      <c r="Q22" s="46">
        <f t="shared" si="4"/>
        <v>1.3333333333333319</v>
      </c>
      <c r="R22" s="171">
        <f t="shared" si="5"/>
        <v>8.8895388669333322</v>
      </c>
      <c r="S22" s="239"/>
      <c r="T22" s="246"/>
      <c r="U22" s="246"/>
      <c r="V22" s="246"/>
      <c r="W22" s="246"/>
      <c r="X22" s="246"/>
      <c r="Y22" s="246"/>
      <c r="Z22" s="247"/>
    </row>
    <row r="23" spans="1:26" ht="15" x14ac:dyDescent="0.2">
      <c r="A23" s="301" t="s">
        <v>184</v>
      </c>
      <c r="B23" s="340" t="s">
        <v>172</v>
      </c>
      <c r="C23" s="338">
        <f>'PA2'!F21</f>
        <v>1</v>
      </c>
      <c r="D23" s="332">
        <v>0.5</v>
      </c>
      <c r="E23" s="333">
        <f t="shared" si="2"/>
        <v>0.5</v>
      </c>
      <c r="F23" s="334">
        <f>'PA2'!I59</f>
        <v>4.9000000000000004</v>
      </c>
      <c r="G23" s="332">
        <v>0.5</v>
      </c>
      <c r="H23" s="333">
        <f>PRODUCT(F23,G23)</f>
        <v>2.4500000000000002</v>
      </c>
      <c r="I23" s="334">
        <v>3.9697966509999998</v>
      </c>
      <c r="J23" s="332">
        <v>0.4</v>
      </c>
      <c r="K23" s="333">
        <f t="shared" si="3"/>
        <v>1.5879186604</v>
      </c>
      <c r="L23" s="339">
        <f>'PA2'!G40</f>
        <v>1</v>
      </c>
      <c r="M23" s="332">
        <v>1.25</v>
      </c>
      <c r="N23" s="333">
        <f t="shared" si="1"/>
        <v>1.25</v>
      </c>
      <c r="O23" s="336">
        <f>'PA2'!F78</f>
        <v>1</v>
      </c>
      <c r="P23" s="332">
        <v>0.66666666666666596</v>
      </c>
      <c r="Q23" s="333">
        <f t="shared" si="4"/>
        <v>0.66666666666666596</v>
      </c>
      <c r="R23" s="335">
        <f t="shared" si="5"/>
        <v>6.454585327066666</v>
      </c>
      <c r="S23" s="239"/>
      <c r="T23" s="246"/>
      <c r="U23" s="246"/>
      <c r="V23" s="246"/>
      <c r="W23" s="246"/>
      <c r="X23" s="246"/>
      <c r="Y23" s="246"/>
      <c r="Z23" s="247"/>
    </row>
    <row r="24" spans="1:26" ht="15" x14ac:dyDescent="0.2">
      <c r="A24" s="301" t="s">
        <v>185</v>
      </c>
      <c r="B24" s="340" t="s">
        <v>211</v>
      </c>
      <c r="C24" s="338">
        <f>'PA2'!F22</f>
        <v>1</v>
      </c>
      <c r="D24" s="332">
        <v>0.5</v>
      </c>
      <c r="E24" s="333">
        <f t="shared" si="2"/>
        <v>0.5</v>
      </c>
      <c r="F24" s="334">
        <f>'PA2'!I60</f>
        <v>4.9800000000000004</v>
      </c>
      <c r="G24" s="332">
        <v>0.5</v>
      </c>
      <c r="H24" s="333">
        <f>PRODUCT(F24,G24)</f>
        <v>2.4900000000000002</v>
      </c>
      <c r="I24" s="334">
        <v>4.1742314450000002</v>
      </c>
      <c r="J24" s="332">
        <v>0.4</v>
      </c>
      <c r="K24" s="333">
        <f t="shared" si="3"/>
        <v>1.6696925780000003</v>
      </c>
      <c r="L24" s="339">
        <f>'PA2'!G41</f>
        <v>1</v>
      </c>
      <c r="M24" s="332">
        <v>1.25</v>
      </c>
      <c r="N24" s="333">
        <f t="shared" si="1"/>
        <v>1.25</v>
      </c>
      <c r="O24" s="336">
        <f>'PA2'!F79</f>
        <v>2</v>
      </c>
      <c r="P24" s="332">
        <v>0.66666666666666596</v>
      </c>
      <c r="Q24" s="333">
        <f t="shared" si="4"/>
        <v>1.3333333333333319</v>
      </c>
      <c r="R24" s="335">
        <f t="shared" si="5"/>
        <v>7.2430259113333326</v>
      </c>
      <c r="S24" s="239"/>
      <c r="T24" s="246"/>
      <c r="U24" s="246"/>
      <c r="V24" s="246"/>
      <c r="W24" s="246"/>
      <c r="X24" s="246"/>
      <c r="Y24" s="246"/>
      <c r="Z24" s="247"/>
    </row>
    <row r="25" spans="1:26" x14ac:dyDescent="0.2">
      <c r="A25" s="301" t="s">
        <v>186</v>
      </c>
      <c r="B25" s="184" t="str">
        <f>'PA2'!C23</f>
        <v>ABRIL ARMENTA RAMIREZ</v>
      </c>
      <c r="C25" s="179">
        <f>'PA2'!F23</f>
        <v>1</v>
      </c>
      <c r="D25" s="9">
        <v>0.5</v>
      </c>
      <c r="E25" s="46">
        <f t="shared" si="2"/>
        <v>0.5</v>
      </c>
      <c r="F25" s="166">
        <f>'PA2'!I61</f>
        <v>5</v>
      </c>
      <c r="G25" s="55">
        <v>0.5</v>
      </c>
      <c r="H25" s="46">
        <f>PRODUCT(F25,G25)</f>
        <v>2.5</v>
      </c>
      <c r="I25" s="166">
        <v>3.9636398540000002</v>
      </c>
      <c r="J25" s="55">
        <v>0.4</v>
      </c>
      <c r="K25" s="46">
        <f t="shared" si="3"/>
        <v>1.5854559416000003</v>
      </c>
      <c r="L25" s="166">
        <f>'PA2'!G42</f>
        <v>1.5</v>
      </c>
      <c r="M25" s="55">
        <v>1.25</v>
      </c>
      <c r="N25" s="46">
        <f t="shared" si="1"/>
        <v>1.875</v>
      </c>
      <c r="O25" s="165">
        <f>'PA2'!F80</f>
        <v>3</v>
      </c>
      <c r="P25" s="55">
        <v>0.66666666666666596</v>
      </c>
      <c r="Q25" s="46">
        <f t="shared" si="4"/>
        <v>1.9999999999999978</v>
      </c>
      <c r="R25" s="171">
        <f t="shared" si="5"/>
        <v>8.4604559415999976</v>
      </c>
      <c r="S25" s="239"/>
      <c r="T25" s="246"/>
      <c r="U25" s="246"/>
      <c r="V25" s="246"/>
      <c r="W25" s="246"/>
      <c r="X25" s="246"/>
      <c r="Y25" s="246"/>
      <c r="Z25" s="247"/>
    </row>
    <row r="26" spans="1:26" x14ac:dyDescent="0.2">
      <c r="A26" s="301" t="s">
        <v>187</v>
      </c>
      <c r="B26" s="184" t="str">
        <f>'PA2'!C24</f>
        <v>SUSANA RAMIREZ GARCIA</v>
      </c>
      <c r="C26" s="179">
        <f>'PA2'!F24</f>
        <v>1.5</v>
      </c>
      <c r="D26" s="9">
        <v>0.5</v>
      </c>
      <c r="E26" s="46">
        <f t="shared" si="2"/>
        <v>0.75</v>
      </c>
      <c r="F26" s="166">
        <f>'PA2'!I62</f>
        <v>5</v>
      </c>
      <c r="G26" s="55">
        <v>0.5</v>
      </c>
      <c r="H26" s="46">
        <f t="shared" si="0"/>
        <v>2.5</v>
      </c>
      <c r="I26" s="166">
        <v>4.1276700010000003</v>
      </c>
      <c r="J26" s="55">
        <v>0.4</v>
      </c>
      <c r="K26" s="46">
        <f t="shared" si="3"/>
        <v>1.6510680004000002</v>
      </c>
      <c r="L26" s="166">
        <f>'PA2'!G43</f>
        <v>1</v>
      </c>
      <c r="M26" s="55">
        <v>1.25</v>
      </c>
      <c r="N26" s="46">
        <f t="shared" si="1"/>
        <v>1.25</v>
      </c>
      <c r="O26" s="165">
        <f>'PA2'!F81</f>
        <v>3</v>
      </c>
      <c r="P26" s="55">
        <v>0.66666666666666596</v>
      </c>
      <c r="Q26" s="46">
        <f t="shared" si="4"/>
        <v>1.9999999999999978</v>
      </c>
      <c r="R26" s="171">
        <f t="shared" si="5"/>
        <v>8.1510680003999987</v>
      </c>
      <c r="S26" s="586"/>
      <c r="T26" s="581"/>
      <c r="U26" s="581"/>
      <c r="V26" s="581"/>
      <c r="W26" s="581"/>
      <c r="X26" s="581"/>
      <c r="Y26" s="581"/>
      <c r="Z26" s="582"/>
    </row>
    <row r="27" spans="1:26" ht="15" x14ac:dyDescent="0.2">
      <c r="A27" s="301" t="s">
        <v>188</v>
      </c>
      <c r="B27" s="331" t="str">
        <f>'PA2'!C25</f>
        <v>MARCO ANTONIO COELLO RAMÍREZ</v>
      </c>
      <c r="C27" s="338">
        <f>'PA2'!F25</f>
        <v>1.5</v>
      </c>
      <c r="D27" s="332">
        <v>0.5</v>
      </c>
      <c r="E27" s="333">
        <f t="shared" si="2"/>
        <v>0.75</v>
      </c>
      <c r="F27" s="334">
        <f>'PA2'!I63</f>
        <v>5</v>
      </c>
      <c r="G27" s="332">
        <v>0.5</v>
      </c>
      <c r="H27" s="333">
        <f t="shared" si="0"/>
        <v>2.5</v>
      </c>
      <c r="I27" s="334">
        <v>4.2621356419999996</v>
      </c>
      <c r="J27" s="332">
        <v>0.4</v>
      </c>
      <c r="K27" s="333">
        <f t="shared" si="3"/>
        <v>1.7048542568</v>
      </c>
      <c r="L27" s="339">
        <f>'PA2'!G44</f>
        <v>1</v>
      </c>
      <c r="M27" s="332">
        <v>1.25</v>
      </c>
      <c r="N27" s="333">
        <f t="shared" si="1"/>
        <v>1.25</v>
      </c>
      <c r="O27" s="336">
        <f>'PA2'!F82</f>
        <v>2</v>
      </c>
      <c r="P27" s="332">
        <v>0.66666666666666596</v>
      </c>
      <c r="Q27" s="333">
        <f t="shared" si="4"/>
        <v>1.3333333333333319</v>
      </c>
      <c r="R27" s="335">
        <f t="shared" si="5"/>
        <v>7.5381875901333322</v>
      </c>
      <c r="S27" s="586"/>
      <c r="T27" s="581"/>
      <c r="U27" s="581"/>
      <c r="V27" s="581"/>
      <c r="W27" s="581"/>
      <c r="X27" s="581"/>
      <c r="Y27" s="581"/>
      <c r="Z27" s="582"/>
    </row>
    <row r="28" spans="1:26" x14ac:dyDescent="0.2">
      <c r="A28" s="301" t="s">
        <v>189</v>
      </c>
      <c r="B28" s="184" t="str">
        <f>'PA2'!C26</f>
        <v>ERICK ROJAS MANCERA</v>
      </c>
      <c r="C28" s="179">
        <f>'PA2'!F26</f>
        <v>2</v>
      </c>
      <c r="D28" s="9">
        <v>0.5</v>
      </c>
      <c r="E28" s="46">
        <f t="shared" si="2"/>
        <v>1</v>
      </c>
      <c r="F28" s="166">
        <f>'PA2'!I64</f>
        <v>4.95</v>
      </c>
      <c r="G28" s="55">
        <v>0.5</v>
      </c>
      <c r="H28" s="46">
        <f t="shared" si="0"/>
        <v>2.4750000000000001</v>
      </c>
      <c r="I28" s="166">
        <v>4.0555712399999999</v>
      </c>
      <c r="J28" s="55">
        <v>0.4</v>
      </c>
      <c r="K28" s="46">
        <f t="shared" si="3"/>
        <v>1.622228496</v>
      </c>
      <c r="L28" s="166">
        <f>'PA2'!G45</f>
        <v>1.5</v>
      </c>
      <c r="M28" s="55">
        <v>1.25</v>
      </c>
      <c r="N28" s="46">
        <f t="shared" si="1"/>
        <v>1.875</v>
      </c>
      <c r="O28" s="165">
        <f>'PA2'!F83</f>
        <v>2</v>
      </c>
      <c r="P28" s="55">
        <v>0.66666666666666596</v>
      </c>
      <c r="Q28" s="46">
        <f t="shared" si="4"/>
        <v>1.3333333333333319</v>
      </c>
      <c r="R28" s="171">
        <f t="shared" si="5"/>
        <v>8.3055618293333318</v>
      </c>
      <c r="S28" s="586"/>
      <c r="T28" s="581"/>
      <c r="U28" s="581"/>
      <c r="V28" s="581"/>
      <c r="W28" s="581"/>
      <c r="X28" s="581"/>
      <c r="Y28" s="581"/>
      <c r="Z28" s="582"/>
    </row>
    <row r="29" spans="1:26" x14ac:dyDescent="0.2">
      <c r="A29" s="301" t="s">
        <v>190</v>
      </c>
      <c r="B29" s="184" t="str">
        <f>'PA2'!C27</f>
        <v>FABIOLA PIÑA MENDOZA</v>
      </c>
      <c r="C29" s="179">
        <f>'PA2'!F27</f>
        <v>1</v>
      </c>
      <c r="D29" s="9">
        <v>0.5</v>
      </c>
      <c r="E29" s="46">
        <f t="shared" si="2"/>
        <v>0.5</v>
      </c>
      <c r="F29" s="166">
        <f>'PA2'!I65</f>
        <v>4.95</v>
      </c>
      <c r="G29" s="55">
        <v>0.5</v>
      </c>
      <c r="H29" s="46">
        <f t="shared" si="0"/>
        <v>2.4750000000000001</v>
      </c>
      <c r="I29" s="166">
        <v>4.1276275599999996</v>
      </c>
      <c r="J29" s="55">
        <v>0.4</v>
      </c>
      <c r="K29" s="46">
        <f t="shared" si="3"/>
        <v>1.651051024</v>
      </c>
      <c r="L29" s="166">
        <f>'PA2'!G46</f>
        <v>2</v>
      </c>
      <c r="M29" s="55">
        <v>1.25</v>
      </c>
      <c r="N29" s="46">
        <f t="shared" si="1"/>
        <v>2.5</v>
      </c>
      <c r="O29" s="165">
        <f>'PA2'!F84</f>
        <v>3</v>
      </c>
      <c r="P29" s="55">
        <v>0.66666666666666596</v>
      </c>
      <c r="Q29" s="46">
        <f t="shared" si="4"/>
        <v>1.9999999999999978</v>
      </c>
      <c r="R29" s="171">
        <f t="shared" si="5"/>
        <v>9.1260510239999988</v>
      </c>
      <c r="S29" s="586"/>
      <c r="T29" s="581"/>
      <c r="U29" s="581"/>
      <c r="V29" s="581"/>
      <c r="W29" s="581"/>
      <c r="X29" s="581"/>
      <c r="Y29" s="581"/>
      <c r="Z29" s="582"/>
    </row>
    <row r="30" spans="1:26" x14ac:dyDescent="0.2">
      <c r="A30" s="301" t="s">
        <v>191</v>
      </c>
      <c r="B30" s="184" t="str">
        <f>'PA2'!C28</f>
        <v>RICARDO GONZALEZ VILLANUEVA</v>
      </c>
      <c r="C30" s="179">
        <f>'PA2'!F28</f>
        <v>1</v>
      </c>
      <c r="D30" s="9">
        <v>0.5</v>
      </c>
      <c r="E30" s="46">
        <f t="shared" si="2"/>
        <v>0.5</v>
      </c>
      <c r="F30" s="166">
        <f>'PA2'!I66</f>
        <v>4.95</v>
      </c>
      <c r="G30" s="55">
        <v>0.5</v>
      </c>
      <c r="H30" s="46">
        <f t="shared" si="0"/>
        <v>2.4750000000000001</v>
      </c>
      <c r="I30" s="166">
        <v>3.9294004980000001</v>
      </c>
      <c r="J30" s="55">
        <v>0.4</v>
      </c>
      <c r="K30" s="46">
        <f t="shared" si="3"/>
        <v>1.5717601992000001</v>
      </c>
      <c r="L30" s="166">
        <f>'PA2'!G47</f>
        <v>2</v>
      </c>
      <c r="M30" s="55">
        <v>1.25</v>
      </c>
      <c r="N30" s="46">
        <f t="shared" si="1"/>
        <v>2.5</v>
      </c>
      <c r="O30" s="165">
        <f>'PA2'!F85</f>
        <v>2</v>
      </c>
      <c r="P30" s="55">
        <v>0.66666666666666596</v>
      </c>
      <c r="Q30" s="46">
        <f t="shared" si="4"/>
        <v>1.3333333333333319</v>
      </c>
      <c r="R30" s="171">
        <f t="shared" si="5"/>
        <v>8.3800935325333317</v>
      </c>
      <c r="S30" s="586"/>
      <c r="T30" s="583"/>
      <c r="U30" s="583"/>
      <c r="V30" s="583"/>
      <c r="W30" s="583"/>
      <c r="X30" s="583"/>
      <c r="Y30" s="583"/>
      <c r="Z30" s="587"/>
    </row>
    <row r="31" spans="1:26" x14ac:dyDescent="0.2">
      <c r="A31" s="301" t="s">
        <v>192</v>
      </c>
      <c r="B31" s="184" t="str">
        <f>'PA2'!C29</f>
        <v>FABIOLA MARIA GUADALUPE BANDA PEREZ</v>
      </c>
      <c r="C31" s="179">
        <f>'PA2'!F29</f>
        <v>2</v>
      </c>
      <c r="D31" s="9">
        <v>0.5</v>
      </c>
      <c r="E31" s="46">
        <f t="shared" si="2"/>
        <v>1</v>
      </c>
      <c r="F31" s="166">
        <f>'PA2'!I67</f>
        <v>5</v>
      </c>
      <c r="G31" s="55">
        <v>0.5</v>
      </c>
      <c r="H31" s="46">
        <f t="shared" si="0"/>
        <v>2.5</v>
      </c>
      <c r="I31" s="166">
        <v>4.1334938409999999</v>
      </c>
      <c r="J31" s="55">
        <v>0.4</v>
      </c>
      <c r="K31" s="46">
        <f t="shared" si="3"/>
        <v>1.6533975364</v>
      </c>
      <c r="L31" s="166">
        <f>'PA2'!G48</f>
        <v>2</v>
      </c>
      <c r="M31" s="55">
        <v>1.25</v>
      </c>
      <c r="N31" s="46">
        <f t="shared" si="1"/>
        <v>2.5</v>
      </c>
      <c r="O31" s="165">
        <f>'PA2'!F86</f>
        <v>3</v>
      </c>
      <c r="P31" s="55">
        <v>0.66666666666666596</v>
      </c>
      <c r="Q31" s="46">
        <f t="shared" si="4"/>
        <v>1.9999999999999978</v>
      </c>
      <c r="R31" s="171">
        <f t="shared" si="5"/>
        <v>9.6533975363999982</v>
      </c>
      <c r="S31" s="584"/>
      <c r="T31" s="442"/>
      <c r="U31" s="442"/>
      <c r="V31" s="442"/>
      <c r="W31" s="442"/>
      <c r="X31" s="442"/>
      <c r="Y31" s="442"/>
      <c r="Z31" s="585"/>
    </row>
    <row r="32" spans="1:26" s="53" customFormat="1" ht="15" x14ac:dyDescent="0.2">
      <c r="A32" s="301" t="s">
        <v>193</v>
      </c>
      <c r="B32" s="331" t="str">
        <f>'PA2'!C30</f>
        <v>FELIPE ALEJANDRO GRANDE FRIAS</v>
      </c>
      <c r="C32" s="338">
        <f>'PA2'!F30</f>
        <v>1</v>
      </c>
      <c r="D32" s="332">
        <v>0.5</v>
      </c>
      <c r="E32" s="333">
        <f t="shared" si="2"/>
        <v>0.5</v>
      </c>
      <c r="F32" s="334">
        <f>'PA2'!I68</f>
        <v>4.3</v>
      </c>
      <c r="G32" s="332">
        <v>0.5</v>
      </c>
      <c r="H32" s="333">
        <f t="shared" si="0"/>
        <v>2.15</v>
      </c>
      <c r="I32" s="334">
        <v>3.825757576</v>
      </c>
      <c r="J32" s="332">
        <v>0.4</v>
      </c>
      <c r="K32" s="333">
        <f t="shared" si="3"/>
        <v>1.5303030304</v>
      </c>
      <c r="L32" s="339">
        <f>'PA2'!G49</f>
        <v>2</v>
      </c>
      <c r="M32" s="332">
        <v>1.25</v>
      </c>
      <c r="N32" s="333">
        <f t="shared" si="1"/>
        <v>2.5</v>
      </c>
      <c r="O32" s="336">
        <f>'PA2'!F87</f>
        <v>1.5</v>
      </c>
      <c r="P32" s="332">
        <v>0.66666666666666596</v>
      </c>
      <c r="Q32" s="333">
        <f t="shared" si="4"/>
        <v>0.99999999999999889</v>
      </c>
      <c r="R32" s="335">
        <f t="shared" si="5"/>
        <v>7.6803030303999993</v>
      </c>
      <c r="S32" s="584"/>
      <c r="T32" s="442"/>
      <c r="U32" s="442"/>
      <c r="V32" s="442"/>
      <c r="W32" s="442"/>
      <c r="X32" s="442"/>
      <c r="Y32" s="442"/>
      <c r="Z32" s="585"/>
    </row>
    <row r="33" spans="1:26" s="53" customFormat="1" x14ac:dyDescent="0.2">
      <c r="A33" s="301" t="s">
        <v>194</v>
      </c>
      <c r="B33" s="184" t="str">
        <f>'PA2'!C31</f>
        <v>GRACIELA MURILLO VEGA</v>
      </c>
      <c r="C33" s="179">
        <f>'PA2'!F31</f>
        <v>1</v>
      </c>
      <c r="D33" s="9">
        <v>0.5</v>
      </c>
      <c r="E33" s="46">
        <f t="shared" si="2"/>
        <v>0.5</v>
      </c>
      <c r="F33" s="166">
        <f>'PA2'!I69</f>
        <v>4.9800000000000004</v>
      </c>
      <c r="G33" s="55">
        <v>0.5</v>
      </c>
      <c r="H33" s="46">
        <f t="shared" si="0"/>
        <v>2.4900000000000002</v>
      </c>
      <c r="I33" s="166">
        <v>3.9255067260000001</v>
      </c>
      <c r="J33" s="55">
        <v>0.4</v>
      </c>
      <c r="K33" s="46">
        <f t="shared" si="3"/>
        <v>1.5702026904000002</v>
      </c>
      <c r="L33" s="166">
        <f>'PA2'!G50</f>
        <v>2</v>
      </c>
      <c r="M33" s="55">
        <v>1.25</v>
      </c>
      <c r="N33" s="46">
        <f t="shared" si="1"/>
        <v>2.5</v>
      </c>
      <c r="O33" s="165">
        <f>'PA2'!F88</f>
        <v>2</v>
      </c>
      <c r="P33" s="55">
        <v>0.66666666666666596</v>
      </c>
      <c r="Q33" s="46">
        <f t="shared" si="4"/>
        <v>1.3333333333333319</v>
      </c>
      <c r="R33" s="171">
        <f t="shared" si="5"/>
        <v>8.3935360237333327</v>
      </c>
      <c r="S33" s="584"/>
      <c r="T33" s="442"/>
      <c r="U33" s="442"/>
      <c r="V33" s="442"/>
      <c r="W33" s="442"/>
      <c r="X33" s="442"/>
      <c r="Y33" s="442"/>
      <c r="Z33" s="585"/>
    </row>
    <row r="34" spans="1:26" s="53" customFormat="1" ht="18" x14ac:dyDescent="0.2">
      <c r="A34" s="301" t="s">
        <v>195</v>
      </c>
      <c r="B34" s="331" t="str">
        <f>'PA2'!C32</f>
        <v>ABNER DAMIAN ALANIS HERNANDEZ</v>
      </c>
      <c r="C34" s="338">
        <f>'PA2'!F32</f>
        <v>1</v>
      </c>
      <c r="D34" s="332">
        <v>0.5</v>
      </c>
      <c r="E34" s="333">
        <f t="shared" si="2"/>
        <v>0.5</v>
      </c>
      <c r="F34" s="334">
        <f>'PA2'!I70</f>
        <v>4.9800000000000004</v>
      </c>
      <c r="G34" s="332">
        <v>0.5</v>
      </c>
      <c r="H34" s="333">
        <f t="shared" si="0"/>
        <v>2.4900000000000002</v>
      </c>
      <c r="I34" s="334">
        <v>4.1852252730000004</v>
      </c>
      <c r="J34" s="332">
        <v>0.4</v>
      </c>
      <c r="K34" s="333">
        <f t="shared" si="3"/>
        <v>1.6740901092000002</v>
      </c>
      <c r="L34" s="339">
        <f>'PA2'!G51</f>
        <v>1.5</v>
      </c>
      <c r="M34" s="332">
        <v>1.25</v>
      </c>
      <c r="N34" s="333">
        <f t="shared" si="1"/>
        <v>1.875</v>
      </c>
      <c r="O34" s="341">
        <f>'PA2'!F89</f>
        <v>1.5</v>
      </c>
      <c r="P34" s="332">
        <v>0.66666666666666596</v>
      </c>
      <c r="Q34" s="333">
        <f t="shared" si="4"/>
        <v>0.99999999999999889</v>
      </c>
      <c r="R34" s="335">
        <f t="shared" si="5"/>
        <v>7.5390901091999991</v>
      </c>
      <c r="S34" s="584"/>
      <c r="T34" s="442"/>
      <c r="U34" s="442"/>
      <c r="V34" s="442"/>
      <c r="W34" s="442"/>
      <c r="X34" s="442"/>
      <c r="Y34" s="442"/>
      <c r="Z34" s="585"/>
    </row>
    <row r="35" spans="1:26" s="53" customFormat="1" ht="12.75" customHeight="1" x14ac:dyDescent="0.2">
      <c r="A35" s="37"/>
      <c r="B35" s="2"/>
      <c r="C35" s="134"/>
      <c r="D35" s="135"/>
      <c r="E35" s="135"/>
      <c r="F35" s="134"/>
      <c r="G35" s="135"/>
      <c r="H35" s="135"/>
      <c r="I35" s="134"/>
      <c r="J35" s="135"/>
      <c r="K35" s="135"/>
      <c r="L35" s="134"/>
      <c r="M35" s="135"/>
      <c r="N35" s="135"/>
      <c r="O35" s="134"/>
      <c r="P35" s="135"/>
      <c r="Q35" s="135"/>
      <c r="R35" s="135"/>
      <c r="S35" s="134"/>
      <c r="T35" s="136"/>
      <c r="U35" s="135"/>
      <c r="V35" s="134"/>
      <c r="W35" s="136"/>
      <c r="X35" s="135"/>
      <c r="Y35" s="135"/>
      <c r="Z35" s="137"/>
    </row>
    <row r="36" spans="1:26" s="53" customFormat="1" x14ac:dyDescent="0.2">
      <c r="A36" s="37"/>
      <c r="B36" s="2"/>
      <c r="C36" s="134"/>
      <c r="D36" s="135"/>
      <c r="E36" s="135"/>
      <c r="F36" s="134"/>
      <c r="G36" s="135"/>
      <c r="H36" s="135"/>
      <c r="I36" s="134"/>
      <c r="J36" s="135"/>
      <c r="K36" s="135"/>
      <c r="L36" s="134"/>
      <c r="M36" s="135"/>
      <c r="N36" s="135"/>
      <c r="O36" s="134"/>
      <c r="P36" s="135"/>
      <c r="Q36" s="135"/>
      <c r="R36" s="135"/>
      <c r="S36" s="134"/>
      <c r="T36" s="136"/>
      <c r="U36" s="135"/>
      <c r="V36" s="134"/>
      <c r="W36" s="136"/>
      <c r="X36" s="135"/>
      <c r="Y36" s="135"/>
      <c r="Z36" s="137"/>
    </row>
    <row r="37" spans="1:26" x14ac:dyDescent="0.2">
      <c r="A37" s="1"/>
      <c r="B37" s="58"/>
      <c r="C37" s="59"/>
      <c r="D37" s="11"/>
      <c r="E37" s="59"/>
      <c r="F37" s="11"/>
      <c r="G37" s="11"/>
      <c r="H37" s="13"/>
      <c r="I37" s="14"/>
      <c r="J37" s="13"/>
      <c r="K37" s="15"/>
      <c r="L37" s="13"/>
      <c r="M37" s="15"/>
      <c r="N37" s="145"/>
      <c r="O37" s="5"/>
      <c r="P37" s="13"/>
      <c r="Q37" s="15"/>
      <c r="R37" s="15"/>
      <c r="S37" s="14"/>
      <c r="T37" s="15"/>
      <c r="U37" s="15"/>
      <c r="V37" s="15"/>
      <c r="W37" s="15"/>
      <c r="X37" s="15"/>
      <c r="Y37" s="13"/>
      <c r="Z37" s="11"/>
    </row>
    <row r="38" spans="1:26" x14ac:dyDescent="0.2">
      <c r="B38" s="21" t="s">
        <v>117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45"/>
      <c r="O38" s="5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spans="1:26" x14ac:dyDescent="0.2">
      <c r="B39" s="21" t="s">
        <v>119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spans="1:26" x14ac:dyDescent="0.2">
      <c r="B40" s="21" t="s">
        <v>118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spans="1:26" x14ac:dyDescent="0.2">
      <c r="B41" s="21" t="s">
        <v>115</v>
      </c>
    </row>
    <row r="42" spans="1:26" x14ac:dyDescent="0.2">
      <c r="B42" s="21" t="s">
        <v>116</v>
      </c>
    </row>
    <row r="43" spans="1:26" x14ac:dyDescent="0.2">
      <c r="B43" t="s">
        <v>10</v>
      </c>
    </row>
    <row r="44" spans="1:26" x14ac:dyDescent="0.2">
      <c r="B44" t="s">
        <v>9</v>
      </c>
    </row>
  </sheetData>
  <mergeCells count="22">
    <mergeCell ref="S27:Z27"/>
    <mergeCell ref="S28:Z28"/>
    <mergeCell ref="C17:E17"/>
    <mergeCell ref="F17:H17"/>
    <mergeCell ref="O17:Q17"/>
    <mergeCell ref="S21:Z21"/>
    <mergeCell ref="Y9:Z9"/>
    <mergeCell ref="S18:Z18"/>
    <mergeCell ref="S19:Z19"/>
    <mergeCell ref="S20:Z20"/>
    <mergeCell ref="S34:Z34"/>
    <mergeCell ref="S33:Z33"/>
    <mergeCell ref="S31:Z31"/>
    <mergeCell ref="S32:Z32"/>
    <mergeCell ref="S29:Z29"/>
    <mergeCell ref="S30:Z30"/>
    <mergeCell ref="A10:Z10"/>
    <mergeCell ref="A11:Z11"/>
    <mergeCell ref="I17:K17"/>
    <mergeCell ref="L17:N17"/>
    <mergeCell ref="S26:Z26"/>
    <mergeCell ref="U14:Y14"/>
  </mergeCells>
  <phoneticPr fontId="0" type="noConversion"/>
  <printOptions horizontalCentered="1"/>
  <pageMargins left="0.27559055118110237" right="0.23622047244094491" top="0.27559055118110237" bottom="0.15748031496062992" header="0" footer="0"/>
  <pageSetup scale="4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90"/>
  <sheetViews>
    <sheetView view="pageLayout" topLeftCell="B1" zoomScale="90" zoomScaleNormal="100" zoomScalePageLayoutView="90" workbookViewId="0">
      <selection activeCell="B7" sqref="B7:K8"/>
    </sheetView>
  </sheetViews>
  <sheetFormatPr baseColWidth="10" defaultRowHeight="12.75" x14ac:dyDescent="0.2"/>
  <cols>
    <col min="1" max="1" width="2.42578125" customWidth="1"/>
    <col min="2" max="2" width="4.42578125" customWidth="1"/>
    <col min="3" max="3" width="47.28515625" customWidth="1"/>
    <col min="4" max="4" width="11.7109375" customWidth="1"/>
    <col min="5" max="5" width="14.85546875" customWidth="1"/>
    <col min="7" max="7" width="13" customWidth="1"/>
    <col min="8" max="8" width="11" customWidth="1"/>
    <col min="9" max="9" width="11.7109375" customWidth="1"/>
    <col min="10" max="10" width="15.85546875" customWidth="1"/>
    <col min="11" max="11" width="13.140625" customWidth="1"/>
    <col min="12" max="12" width="0.140625" customWidth="1"/>
    <col min="13" max="13" width="2.42578125" customWidth="1"/>
  </cols>
  <sheetData>
    <row r="2" spans="1:13" ht="15" customHeight="1" x14ac:dyDescent="0.2">
      <c r="A2" s="1"/>
      <c r="B2" s="1"/>
      <c r="C2" s="1"/>
      <c r="D2" s="411"/>
      <c r="E2" s="411"/>
      <c r="F2" s="411"/>
      <c r="G2" s="411"/>
      <c r="H2" s="411"/>
      <c r="I2" s="1"/>
      <c r="J2" s="303"/>
      <c r="K2" s="412"/>
    </row>
    <row r="3" spans="1:13" ht="15" customHeight="1" x14ac:dyDescent="0.25">
      <c r="A3" s="1"/>
      <c r="B3" s="1"/>
      <c r="C3" s="1"/>
      <c r="D3" s="1"/>
      <c r="E3" s="592"/>
      <c r="F3" s="592"/>
      <c r="G3" s="592"/>
      <c r="H3" s="592"/>
      <c r="I3" s="592"/>
      <c r="J3" s="303"/>
      <c r="K3" s="413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303"/>
      <c r="K4" s="414"/>
    </row>
    <row r="6" spans="1:13" x14ac:dyDescent="0.2">
      <c r="K6" s="576" t="s">
        <v>264</v>
      </c>
      <c r="L6" s="576"/>
    </row>
    <row r="7" spans="1:13" ht="13.5" customHeight="1" x14ac:dyDescent="0.2">
      <c r="B7" s="631" t="s">
        <v>20</v>
      </c>
      <c r="C7" s="631"/>
      <c r="D7" s="631"/>
      <c r="E7" s="631"/>
      <c r="F7" s="631"/>
      <c r="G7" s="631"/>
      <c r="H7" s="631"/>
      <c r="I7" s="631"/>
      <c r="J7" s="631"/>
      <c r="K7" s="631"/>
    </row>
    <row r="8" spans="1:13" x14ac:dyDescent="0.2">
      <c r="B8" s="631"/>
      <c r="C8" s="631"/>
      <c r="D8" s="631"/>
      <c r="E8" s="631"/>
      <c r="F8" s="631"/>
      <c r="G8" s="631"/>
      <c r="H8" s="631"/>
      <c r="I8" s="631"/>
      <c r="J8" s="631"/>
      <c r="K8" s="631"/>
    </row>
    <row r="9" spans="1:13" x14ac:dyDescent="0.2">
      <c r="B9" s="62"/>
      <c r="C9" s="62"/>
      <c r="D9" s="62"/>
      <c r="E9" s="62"/>
      <c r="F9" s="62"/>
      <c r="G9" s="62"/>
      <c r="H9" s="1"/>
    </row>
    <row r="10" spans="1:13" x14ac:dyDescent="0.2">
      <c r="B10" s="62"/>
      <c r="C10" s="62"/>
      <c r="D10" s="62"/>
      <c r="E10" s="62"/>
      <c r="F10" s="62"/>
      <c r="G10" s="62"/>
      <c r="H10" s="1"/>
    </row>
    <row r="11" spans="1:13" ht="27.75" customHeight="1" x14ac:dyDescent="0.2">
      <c r="B11" s="619" t="s">
        <v>175</v>
      </c>
      <c r="C11" s="619"/>
      <c r="D11" s="619"/>
      <c r="E11" s="619"/>
      <c r="F11" s="619"/>
      <c r="G11" s="619"/>
      <c r="H11" s="619"/>
      <c r="I11" s="619"/>
      <c r="J11" s="619"/>
      <c r="K11" s="619"/>
    </row>
    <row r="12" spans="1:13" s="267" customFormat="1" ht="14.25" x14ac:dyDescent="0.2"/>
    <row r="13" spans="1:13" s="267" customFormat="1" ht="15.75" x14ac:dyDescent="0.25">
      <c r="B13" s="74" t="s">
        <v>171</v>
      </c>
      <c r="I13" s="620" t="s">
        <v>36</v>
      </c>
      <c r="J13" s="620"/>
      <c r="K13" s="277">
        <f ca="1">+NOW()</f>
        <v>41172.551231018515</v>
      </c>
      <c r="L13" s="269"/>
      <c r="M13" s="270"/>
    </row>
    <row r="14" spans="1:13" s="267" customFormat="1" ht="14.25" x14ac:dyDescent="0.2">
      <c r="C14" s="268"/>
      <c r="K14" s="269"/>
      <c r="L14" s="269"/>
      <c r="M14" s="270"/>
    </row>
    <row r="16" spans="1:13" ht="13.5" thickBot="1" x14ac:dyDescent="0.25">
      <c r="A16" s="53"/>
      <c r="B16" s="53"/>
      <c r="C16" s="66" t="s">
        <v>14</v>
      </c>
      <c r="D16" s="53"/>
      <c r="E16" s="53"/>
      <c r="F16" s="53"/>
      <c r="G16" s="53"/>
      <c r="H16" s="53"/>
      <c r="I16" s="53"/>
      <c r="J16" s="53"/>
      <c r="K16" s="53"/>
    </row>
    <row r="17" spans="2:11" ht="50.25" customHeight="1" x14ac:dyDescent="0.2">
      <c r="B17" s="127"/>
      <c r="C17" s="122" t="s">
        <v>12</v>
      </c>
      <c r="D17" s="123" t="s">
        <v>93</v>
      </c>
      <c r="E17" s="123" t="s">
        <v>99</v>
      </c>
      <c r="F17" s="123" t="s">
        <v>0</v>
      </c>
      <c r="G17" s="624" t="s">
        <v>11</v>
      </c>
      <c r="H17" s="625"/>
      <c r="I17" s="625"/>
      <c r="J17" s="625"/>
      <c r="K17" s="626"/>
    </row>
    <row r="18" spans="2:11" x14ac:dyDescent="0.2">
      <c r="B18" s="307" t="s">
        <v>181</v>
      </c>
      <c r="C18" s="243" t="s">
        <v>167</v>
      </c>
      <c r="D18" s="312">
        <v>1</v>
      </c>
      <c r="E18" s="271">
        <v>0.5</v>
      </c>
      <c r="F18" s="313">
        <f>SUM(D18:E18)</f>
        <v>1.5</v>
      </c>
      <c r="G18" s="610"/>
      <c r="H18" s="454"/>
      <c r="I18" s="454"/>
      <c r="J18" s="454"/>
      <c r="K18" s="458"/>
    </row>
    <row r="19" spans="2:11" x14ac:dyDescent="0.2">
      <c r="B19" s="307" t="s">
        <v>182</v>
      </c>
      <c r="C19" s="266" t="s">
        <v>170</v>
      </c>
      <c r="D19" s="312">
        <v>1</v>
      </c>
      <c r="E19" s="271"/>
      <c r="F19" s="313">
        <f t="shared" ref="F19:F27" si="0">SUM(D19:E19)</f>
        <v>1</v>
      </c>
      <c r="G19" s="610"/>
      <c r="H19" s="454"/>
      <c r="I19" s="454"/>
      <c r="J19" s="454"/>
      <c r="K19" s="458"/>
    </row>
    <row r="20" spans="2:11" x14ac:dyDescent="0.2">
      <c r="B20" s="307" t="s">
        <v>183</v>
      </c>
      <c r="C20" s="243" t="s">
        <v>169</v>
      </c>
      <c r="D20" s="312">
        <v>1</v>
      </c>
      <c r="E20" s="271">
        <v>1</v>
      </c>
      <c r="F20" s="313">
        <f t="shared" si="0"/>
        <v>2</v>
      </c>
      <c r="G20" s="610"/>
      <c r="H20" s="454"/>
      <c r="I20" s="454"/>
      <c r="J20" s="454"/>
      <c r="K20" s="458"/>
    </row>
    <row r="21" spans="2:11" x14ac:dyDescent="0.2">
      <c r="B21" s="307" t="s">
        <v>184</v>
      </c>
      <c r="C21" s="292" t="s">
        <v>211</v>
      </c>
      <c r="D21" s="312">
        <v>1</v>
      </c>
      <c r="E21" s="271">
        <v>0</v>
      </c>
      <c r="F21" s="313">
        <f t="shared" si="0"/>
        <v>1</v>
      </c>
      <c r="G21" s="613"/>
      <c r="H21" s="614"/>
      <c r="I21" s="614"/>
      <c r="J21" s="614"/>
      <c r="K21" s="615"/>
    </row>
    <row r="22" spans="2:11" ht="13.5" x14ac:dyDescent="0.25">
      <c r="B22" s="307" t="s">
        <v>185</v>
      </c>
      <c r="C22" s="292" t="s">
        <v>172</v>
      </c>
      <c r="D22" s="312">
        <v>1</v>
      </c>
      <c r="E22" s="271"/>
      <c r="F22" s="313">
        <f t="shared" si="0"/>
        <v>1</v>
      </c>
      <c r="G22" s="611"/>
      <c r="H22" s="611"/>
      <c r="I22" s="611"/>
      <c r="J22" s="611"/>
      <c r="K22" s="612"/>
    </row>
    <row r="23" spans="2:11" x14ac:dyDescent="0.2">
      <c r="B23" s="307" t="s">
        <v>186</v>
      </c>
      <c r="C23" s="243" t="s">
        <v>159</v>
      </c>
      <c r="D23" s="312">
        <v>1</v>
      </c>
      <c r="E23" s="271"/>
      <c r="F23" s="313">
        <f t="shared" si="0"/>
        <v>1</v>
      </c>
      <c r="G23" s="610"/>
      <c r="H23" s="454"/>
      <c r="I23" s="454"/>
      <c r="J23" s="454"/>
      <c r="K23" s="458"/>
    </row>
    <row r="24" spans="2:11" x14ac:dyDescent="0.2">
      <c r="B24" s="307" t="s">
        <v>187</v>
      </c>
      <c r="C24" s="187" t="s">
        <v>162</v>
      </c>
      <c r="D24" s="312">
        <v>1</v>
      </c>
      <c r="E24" s="271">
        <v>0.5</v>
      </c>
      <c r="F24" s="313">
        <f t="shared" si="0"/>
        <v>1.5</v>
      </c>
      <c r="G24" s="610"/>
      <c r="H24" s="454"/>
      <c r="I24" s="454"/>
      <c r="J24" s="454"/>
      <c r="K24" s="458"/>
    </row>
    <row r="25" spans="2:11" x14ac:dyDescent="0.2">
      <c r="B25" s="307" t="s">
        <v>188</v>
      </c>
      <c r="C25" s="292" t="s">
        <v>178</v>
      </c>
      <c r="D25" s="312">
        <v>0.5</v>
      </c>
      <c r="E25" s="271">
        <v>1</v>
      </c>
      <c r="F25" s="313">
        <f t="shared" si="0"/>
        <v>1.5</v>
      </c>
      <c r="G25" s="613"/>
      <c r="H25" s="614"/>
      <c r="I25" s="614"/>
      <c r="J25" s="614"/>
      <c r="K25" s="615"/>
    </row>
    <row r="26" spans="2:11" x14ac:dyDescent="0.2">
      <c r="B26" s="307" t="s">
        <v>189</v>
      </c>
      <c r="C26" s="292" t="s">
        <v>179</v>
      </c>
      <c r="D26" s="312">
        <v>1</v>
      </c>
      <c r="E26" s="271">
        <v>1</v>
      </c>
      <c r="F26" s="313">
        <f t="shared" si="0"/>
        <v>2</v>
      </c>
      <c r="G26" s="610"/>
      <c r="H26" s="454"/>
      <c r="I26" s="454"/>
      <c r="J26" s="454"/>
      <c r="K26" s="458"/>
    </row>
    <row r="27" spans="2:11" x14ac:dyDescent="0.2">
      <c r="B27" s="307" t="s">
        <v>190</v>
      </c>
      <c r="C27" s="243" t="s">
        <v>150</v>
      </c>
      <c r="D27" s="312">
        <v>1</v>
      </c>
      <c r="E27" s="271"/>
      <c r="F27" s="313">
        <f t="shared" si="0"/>
        <v>1</v>
      </c>
      <c r="G27" s="610"/>
      <c r="H27" s="454"/>
      <c r="I27" s="454"/>
      <c r="J27" s="454"/>
      <c r="K27" s="458"/>
    </row>
    <row r="28" spans="2:11" x14ac:dyDescent="0.2">
      <c r="B28" s="307" t="s">
        <v>191</v>
      </c>
      <c r="C28" s="254" t="s">
        <v>124</v>
      </c>
      <c r="D28" s="312">
        <v>1</v>
      </c>
      <c r="E28" s="271"/>
      <c r="F28" s="313">
        <f t="shared" ref="F28:F32" si="1">SUM(D28:E28)</f>
        <v>1</v>
      </c>
      <c r="G28" s="610"/>
      <c r="H28" s="454"/>
      <c r="I28" s="454"/>
      <c r="J28" s="454"/>
      <c r="K28" s="458"/>
    </row>
    <row r="29" spans="2:11" x14ac:dyDescent="0.2">
      <c r="B29" s="307" t="s">
        <v>192</v>
      </c>
      <c r="C29" s="254" t="s">
        <v>160</v>
      </c>
      <c r="D29" s="312">
        <v>1</v>
      </c>
      <c r="E29" s="271">
        <v>1</v>
      </c>
      <c r="F29" s="313">
        <f t="shared" si="1"/>
        <v>2</v>
      </c>
      <c r="G29" s="610"/>
      <c r="H29" s="454"/>
      <c r="I29" s="454"/>
      <c r="J29" s="454"/>
      <c r="K29" s="458"/>
    </row>
    <row r="30" spans="2:11" x14ac:dyDescent="0.2">
      <c r="B30" s="307" t="s">
        <v>193</v>
      </c>
      <c r="C30" s="254" t="s">
        <v>163</v>
      </c>
      <c r="D30" s="312">
        <v>1</v>
      </c>
      <c r="E30" s="271"/>
      <c r="F30" s="313">
        <f t="shared" si="1"/>
        <v>1</v>
      </c>
      <c r="G30" s="616"/>
      <c r="H30" s="617"/>
      <c r="I30" s="617"/>
      <c r="J30" s="617"/>
      <c r="K30" s="618"/>
    </row>
    <row r="31" spans="2:11" x14ac:dyDescent="0.2">
      <c r="B31" s="307" t="s">
        <v>194</v>
      </c>
      <c r="C31" s="254" t="s">
        <v>164</v>
      </c>
      <c r="D31" s="312">
        <v>1</v>
      </c>
      <c r="E31" s="271"/>
      <c r="F31" s="313">
        <f t="shared" si="1"/>
        <v>1</v>
      </c>
      <c r="G31" s="616"/>
      <c r="H31" s="617"/>
      <c r="I31" s="617"/>
      <c r="J31" s="617"/>
      <c r="K31" s="618"/>
    </row>
    <row r="32" spans="2:11" ht="13.5" thickBot="1" x14ac:dyDescent="0.25">
      <c r="B32" s="307" t="s">
        <v>195</v>
      </c>
      <c r="C32" s="254" t="s">
        <v>165</v>
      </c>
      <c r="D32" s="312">
        <v>1</v>
      </c>
      <c r="E32" s="271"/>
      <c r="F32" s="313">
        <f t="shared" si="1"/>
        <v>1</v>
      </c>
      <c r="G32" s="616"/>
      <c r="H32" s="617"/>
      <c r="I32" s="617"/>
      <c r="J32" s="617"/>
      <c r="K32" s="618"/>
    </row>
    <row r="33" spans="2:12" ht="13.5" thickBot="1" x14ac:dyDescent="0.25">
      <c r="D33" s="272"/>
      <c r="E33" s="121" t="s">
        <v>57</v>
      </c>
      <c r="F33" s="294">
        <f>AVERAGE(F18:F32)</f>
        <v>1.3</v>
      </c>
    </row>
    <row r="34" spans="2:12" ht="13.5" customHeight="1" x14ac:dyDescent="0.2"/>
    <row r="35" spans="2:12" ht="13.5" customHeight="1" thickBot="1" x14ac:dyDescent="0.25">
      <c r="B35" s="53"/>
      <c r="C35" s="66" t="s">
        <v>94</v>
      </c>
      <c r="D35" s="53"/>
      <c r="E35" s="53"/>
      <c r="F35" s="53"/>
      <c r="G35" s="53"/>
      <c r="H35" s="53"/>
      <c r="I35" s="53"/>
      <c r="J35" s="53"/>
      <c r="K35" s="53"/>
    </row>
    <row r="36" spans="2:12" ht="51" customHeight="1" x14ac:dyDescent="0.2">
      <c r="B36" s="127"/>
      <c r="C36" s="123" t="s">
        <v>12</v>
      </c>
      <c r="D36" s="123" t="s">
        <v>95</v>
      </c>
      <c r="E36" s="123" t="s">
        <v>96</v>
      </c>
      <c r="F36" s="123" t="s">
        <v>97</v>
      </c>
      <c r="G36" s="123" t="s">
        <v>0</v>
      </c>
      <c r="H36" s="621" t="s">
        <v>11</v>
      </c>
      <c r="I36" s="622"/>
      <c r="J36" s="622"/>
      <c r="K36" s="623"/>
      <c r="L36" s="206"/>
    </row>
    <row r="37" spans="2:12" ht="13.5" customHeight="1" x14ac:dyDescent="0.2">
      <c r="B37" s="307" t="s">
        <v>181</v>
      </c>
      <c r="C37" s="243" t="s">
        <v>167</v>
      </c>
      <c r="D37" s="312"/>
      <c r="E37" s="271">
        <v>0</v>
      </c>
      <c r="F37" s="271">
        <v>1</v>
      </c>
      <c r="G37" s="313">
        <f>SUM(D37:F37)</f>
        <v>1</v>
      </c>
      <c r="H37" s="610"/>
      <c r="I37" s="454"/>
      <c r="J37" s="454"/>
      <c r="K37" s="454"/>
      <c r="L37" s="458"/>
    </row>
    <row r="38" spans="2:12" ht="13.5" customHeight="1" x14ac:dyDescent="0.2">
      <c r="B38" s="307" t="s">
        <v>182</v>
      </c>
      <c r="C38" s="266" t="s">
        <v>170</v>
      </c>
      <c r="D38" s="314"/>
      <c r="E38" s="273">
        <v>1</v>
      </c>
      <c r="F38" s="273">
        <v>1</v>
      </c>
      <c r="G38" s="313">
        <f>SUM(D38:F38)</f>
        <v>2</v>
      </c>
      <c r="H38" s="610"/>
      <c r="I38" s="454"/>
      <c r="J38" s="454"/>
      <c r="K38" s="454"/>
      <c r="L38" s="195"/>
    </row>
    <row r="39" spans="2:12" ht="13.5" customHeight="1" x14ac:dyDescent="0.2">
      <c r="B39" s="307" t="s">
        <v>183</v>
      </c>
      <c r="C39" s="243" t="s">
        <v>169</v>
      </c>
      <c r="D39" s="312"/>
      <c r="E39" s="271">
        <v>1</v>
      </c>
      <c r="F39" s="271">
        <v>1</v>
      </c>
      <c r="G39" s="313">
        <f t="shared" ref="G39:G49" si="2">SUM(D39:F39)</f>
        <v>2</v>
      </c>
      <c r="H39" s="610"/>
      <c r="I39" s="454"/>
      <c r="J39" s="454"/>
      <c r="K39" s="454"/>
      <c r="L39" s="458"/>
    </row>
    <row r="40" spans="2:12" ht="13.5" customHeight="1" x14ac:dyDescent="0.2">
      <c r="B40" s="307" t="s">
        <v>184</v>
      </c>
      <c r="C40" s="292" t="s">
        <v>211</v>
      </c>
      <c r="D40" s="312"/>
      <c r="E40" s="271"/>
      <c r="F40" s="271">
        <v>1</v>
      </c>
      <c r="G40" s="313">
        <f t="shared" si="2"/>
        <v>1</v>
      </c>
      <c r="H40" s="610"/>
      <c r="I40" s="454"/>
      <c r="J40" s="454"/>
      <c r="K40" s="454"/>
      <c r="L40" s="458"/>
    </row>
    <row r="41" spans="2:12" ht="13.5" customHeight="1" x14ac:dyDescent="0.2">
      <c r="B41" s="307" t="s">
        <v>185</v>
      </c>
      <c r="C41" s="292" t="s">
        <v>172</v>
      </c>
      <c r="D41" s="312"/>
      <c r="E41" s="271"/>
      <c r="F41" s="271">
        <v>1</v>
      </c>
      <c r="G41" s="313">
        <f t="shared" si="2"/>
        <v>1</v>
      </c>
      <c r="H41" s="610"/>
      <c r="I41" s="454"/>
      <c r="J41" s="454"/>
      <c r="K41" s="454"/>
      <c r="L41" s="458"/>
    </row>
    <row r="42" spans="2:12" ht="13.5" customHeight="1" x14ac:dyDescent="0.2">
      <c r="B42" s="307" t="s">
        <v>186</v>
      </c>
      <c r="C42" s="243" t="s">
        <v>159</v>
      </c>
      <c r="D42" s="312"/>
      <c r="E42" s="271">
        <v>0.5</v>
      </c>
      <c r="F42" s="271">
        <v>1</v>
      </c>
      <c r="G42" s="313">
        <f t="shared" si="2"/>
        <v>1.5</v>
      </c>
      <c r="H42" s="610"/>
      <c r="I42" s="454"/>
      <c r="J42" s="454"/>
      <c r="K42" s="454"/>
      <c r="L42" s="458"/>
    </row>
    <row r="43" spans="2:12" ht="13.5" customHeight="1" x14ac:dyDescent="0.2">
      <c r="B43" s="307" t="s">
        <v>187</v>
      </c>
      <c r="C43" s="187" t="s">
        <v>162</v>
      </c>
      <c r="D43" s="312"/>
      <c r="E43" s="271"/>
      <c r="F43" s="271">
        <v>1</v>
      </c>
      <c r="G43" s="313">
        <f t="shared" si="2"/>
        <v>1</v>
      </c>
      <c r="H43" s="610"/>
      <c r="I43" s="454"/>
      <c r="J43" s="454"/>
      <c r="K43" s="454"/>
      <c r="L43" s="458"/>
    </row>
    <row r="44" spans="2:12" ht="13.5" customHeight="1" x14ac:dyDescent="0.2">
      <c r="B44" s="307" t="s">
        <v>188</v>
      </c>
      <c r="C44" s="292" t="s">
        <v>178</v>
      </c>
      <c r="D44" s="312"/>
      <c r="E44" s="271"/>
      <c r="F44" s="271">
        <v>1</v>
      </c>
      <c r="G44" s="313">
        <f t="shared" si="2"/>
        <v>1</v>
      </c>
      <c r="H44" s="613"/>
      <c r="I44" s="614"/>
      <c r="J44" s="614"/>
      <c r="K44" s="614"/>
      <c r="L44" s="615"/>
    </row>
    <row r="45" spans="2:12" ht="13.5" customHeight="1" x14ac:dyDescent="0.2">
      <c r="B45" s="307" t="s">
        <v>189</v>
      </c>
      <c r="C45" s="292" t="s">
        <v>179</v>
      </c>
      <c r="D45" s="312"/>
      <c r="E45" s="271">
        <v>0.5</v>
      </c>
      <c r="F45" s="271">
        <v>1</v>
      </c>
      <c r="G45" s="313">
        <f t="shared" si="2"/>
        <v>1.5</v>
      </c>
      <c r="H45" s="610"/>
      <c r="I45" s="454"/>
      <c r="J45" s="454"/>
      <c r="K45" s="454"/>
      <c r="L45" s="458"/>
    </row>
    <row r="46" spans="2:12" ht="13.5" customHeight="1" x14ac:dyDescent="0.2">
      <c r="B46" s="307" t="s">
        <v>190</v>
      </c>
      <c r="C46" s="243" t="s">
        <v>150</v>
      </c>
      <c r="D46" s="312"/>
      <c r="E46" s="271">
        <v>1</v>
      </c>
      <c r="F46" s="271">
        <v>1</v>
      </c>
      <c r="G46" s="313">
        <f t="shared" si="2"/>
        <v>2</v>
      </c>
      <c r="H46" s="610"/>
      <c r="I46" s="454"/>
      <c r="J46" s="454"/>
      <c r="K46" s="454"/>
      <c r="L46" s="458"/>
    </row>
    <row r="47" spans="2:12" ht="13.5" customHeight="1" x14ac:dyDescent="0.2">
      <c r="B47" s="307" t="s">
        <v>191</v>
      </c>
      <c r="C47" s="254" t="s">
        <v>124</v>
      </c>
      <c r="D47" s="312"/>
      <c r="E47" s="271">
        <v>1</v>
      </c>
      <c r="F47" s="271">
        <v>1</v>
      </c>
      <c r="G47" s="313">
        <f t="shared" si="2"/>
        <v>2</v>
      </c>
      <c r="H47" s="610"/>
      <c r="I47" s="454"/>
      <c r="J47" s="454"/>
      <c r="K47" s="454"/>
      <c r="L47" s="458"/>
    </row>
    <row r="48" spans="2:12" ht="13.5" customHeight="1" x14ac:dyDescent="0.2">
      <c r="B48" s="307" t="s">
        <v>192</v>
      </c>
      <c r="C48" s="254" t="s">
        <v>160</v>
      </c>
      <c r="D48" s="312"/>
      <c r="E48" s="274">
        <v>1</v>
      </c>
      <c r="F48" s="271">
        <v>1</v>
      </c>
      <c r="G48" s="313">
        <f t="shared" si="2"/>
        <v>2</v>
      </c>
      <c r="H48" s="610"/>
      <c r="I48" s="454"/>
      <c r="J48" s="454"/>
      <c r="K48" s="454"/>
      <c r="L48" s="458"/>
    </row>
    <row r="49" spans="2:15" ht="13.5" customHeight="1" x14ac:dyDescent="0.2">
      <c r="B49" s="307" t="s">
        <v>193</v>
      </c>
      <c r="C49" s="254" t="s">
        <v>163</v>
      </c>
      <c r="D49" s="312"/>
      <c r="E49" s="271">
        <v>1</v>
      </c>
      <c r="F49" s="271">
        <v>1</v>
      </c>
      <c r="G49" s="313">
        <f t="shared" si="2"/>
        <v>2</v>
      </c>
      <c r="H49" s="610"/>
      <c r="I49" s="454"/>
      <c r="J49" s="454"/>
      <c r="K49" s="454"/>
      <c r="L49" s="458"/>
    </row>
    <row r="50" spans="2:15" ht="13.5" customHeight="1" x14ac:dyDescent="0.2">
      <c r="B50" s="307" t="s">
        <v>194</v>
      </c>
      <c r="C50" s="254" t="s">
        <v>164</v>
      </c>
      <c r="D50" s="265"/>
      <c r="E50" s="271">
        <v>1</v>
      </c>
      <c r="F50" s="271">
        <v>1</v>
      </c>
      <c r="G50" s="313">
        <f t="shared" ref="G50:G51" si="3">SUM(D50:F50)</f>
        <v>2</v>
      </c>
      <c r="H50" s="610"/>
      <c r="I50" s="454"/>
      <c r="J50" s="454"/>
      <c r="K50" s="454"/>
      <c r="L50" s="458"/>
    </row>
    <row r="51" spans="2:15" ht="13.5" customHeight="1" thickBot="1" x14ac:dyDescent="0.25">
      <c r="B51" s="307" t="s">
        <v>195</v>
      </c>
      <c r="C51" s="254" t="s">
        <v>165</v>
      </c>
      <c r="D51" s="265"/>
      <c r="E51" s="271">
        <v>0.5</v>
      </c>
      <c r="F51" s="271">
        <v>1</v>
      </c>
      <c r="G51" s="313">
        <f t="shared" si="3"/>
        <v>1.5</v>
      </c>
      <c r="H51" s="610"/>
      <c r="I51" s="454"/>
      <c r="J51" s="454"/>
      <c r="K51" s="454"/>
      <c r="L51" s="458"/>
    </row>
    <row r="52" spans="2:15" ht="13.5" customHeight="1" thickBot="1" x14ac:dyDescent="0.25">
      <c r="F52" s="121" t="s">
        <v>57</v>
      </c>
      <c r="G52" s="290">
        <f>AVERAGE(G37:G51)</f>
        <v>1.5666666666666667</v>
      </c>
    </row>
    <row r="53" spans="2:15" ht="13.5" customHeight="1" x14ac:dyDescent="0.2"/>
    <row r="54" spans="2:15" ht="13.5" thickBot="1" x14ac:dyDescent="0.25">
      <c r="C54" s="66" t="s">
        <v>59</v>
      </c>
      <c r="D54" s="264"/>
    </row>
    <row r="55" spans="2:15" ht="36.75" x14ac:dyDescent="0.2">
      <c r="B55" s="127"/>
      <c r="C55" s="122" t="s">
        <v>12</v>
      </c>
      <c r="D55" s="123" t="s">
        <v>90</v>
      </c>
      <c r="E55" s="123" t="s">
        <v>113</v>
      </c>
      <c r="F55" s="123" t="s">
        <v>91</v>
      </c>
      <c r="G55" s="123" t="s">
        <v>152</v>
      </c>
      <c r="H55" s="123" t="s">
        <v>92</v>
      </c>
      <c r="I55" s="123" t="s">
        <v>0</v>
      </c>
      <c r="J55" s="627" t="s">
        <v>11</v>
      </c>
      <c r="K55" s="579"/>
    </row>
    <row r="56" spans="2:15" x14ac:dyDescent="0.2">
      <c r="B56" s="307" t="s">
        <v>181</v>
      </c>
      <c r="C56" s="243" t="s">
        <v>167</v>
      </c>
      <c r="D56" s="308">
        <v>1</v>
      </c>
      <c r="E56" s="278">
        <v>1</v>
      </c>
      <c r="F56" s="278">
        <v>1</v>
      </c>
      <c r="G56" s="278">
        <v>1</v>
      </c>
      <c r="H56" s="278">
        <v>1</v>
      </c>
      <c r="I56" s="309">
        <f>SUM(D56:H56)</f>
        <v>5</v>
      </c>
      <c r="J56" s="605"/>
      <c r="K56" s="606"/>
    </row>
    <row r="57" spans="2:15" x14ac:dyDescent="0.2">
      <c r="B57" s="307" t="s">
        <v>182</v>
      </c>
      <c r="C57" s="266" t="s">
        <v>170</v>
      </c>
      <c r="D57" s="310">
        <v>1</v>
      </c>
      <c r="E57" s="278">
        <v>1</v>
      </c>
      <c r="F57" s="311">
        <v>1</v>
      </c>
      <c r="G57" s="278">
        <v>1</v>
      </c>
      <c r="H57" s="278">
        <v>1</v>
      </c>
      <c r="I57" s="309">
        <f t="shared" ref="I57:I68" si="4">SUM(D57:H57)</f>
        <v>5</v>
      </c>
      <c r="J57" s="599"/>
      <c r="K57" s="600"/>
      <c r="L57" s="630"/>
      <c r="M57" s="630"/>
      <c r="N57" s="305"/>
      <c r="O57" s="304"/>
    </row>
    <row r="58" spans="2:15" ht="13.5" customHeight="1" x14ac:dyDescent="0.2">
      <c r="B58" s="307" t="s">
        <v>183</v>
      </c>
      <c r="C58" s="243" t="s">
        <v>169</v>
      </c>
      <c r="D58" s="308">
        <v>1</v>
      </c>
      <c r="E58" s="278">
        <v>1</v>
      </c>
      <c r="F58" s="278">
        <v>1</v>
      </c>
      <c r="G58" s="278">
        <v>1</v>
      </c>
      <c r="H58" s="278">
        <v>1</v>
      </c>
      <c r="I58" s="309">
        <f t="shared" si="4"/>
        <v>5</v>
      </c>
      <c r="J58" s="605"/>
      <c r="K58" s="606"/>
    </row>
    <row r="59" spans="2:15" ht="13.5" customHeight="1" x14ac:dyDescent="0.2">
      <c r="B59" s="307" t="s">
        <v>184</v>
      </c>
      <c r="C59" s="292" t="s">
        <v>211</v>
      </c>
      <c r="D59" s="308">
        <v>0.9</v>
      </c>
      <c r="E59" s="278">
        <v>1</v>
      </c>
      <c r="F59" s="278">
        <v>1</v>
      </c>
      <c r="G59" s="278">
        <v>1</v>
      </c>
      <c r="H59" s="278">
        <v>1</v>
      </c>
      <c r="I59" s="309">
        <f t="shared" si="4"/>
        <v>4.9000000000000004</v>
      </c>
      <c r="J59" s="605"/>
      <c r="K59" s="606"/>
    </row>
    <row r="60" spans="2:15" x14ac:dyDescent="0.2">
      <c r="B60" s="307" t="s">
        <v>185</v>
      </c>
      <c r="C60" s="292" t="s">
        <v>172</v>
      </c>
      <c r="D60" s="308">
        <v>0.98</v>
      </c>
      <c r="E60" s="278">
        <v>1</v>
      </c>
      <c r="F60" s="278">
        <v>1</v>
      </c>
      <c r="G60" s="311">
        <v>1</v>
      </c>
      <c r="H60" s="278">
        <v>1</v>
      </c>
      <c r="I60" s="309">
        <f t="shared" si="4"/>
        <v>4.9800000000000004</v>
      </c>
      <c r="J60" s="628"/>
      <c r="K60" s="629"/>
    </row>
    <row r="61" spans="2:15" ht="13.5" customHeight="1" x14ac:dyDescent="0.2">
      <c r="B61" s="307" t="s">
        <v>186</v>
      </c>
      <c r="C61" s="243" t="s">
        <v>159</v>
      </c>
      <c r="D61" s="308">
        <v>1</v>
      </c>
      <c r="E61" s="278">
        <v>1</v>
      </c>
      <c r="F61" s="278">
        <v>1</v>
      </c>
      <c r="G61" s="311">
        <v>1</v>
      </c>
      <c r="H61" s="278">
        <v>1</v>
      </c>
      <c r="I61" s="309">
        <f t="shared" si="4"/>
        <v>5</v>
      </c>
      <c r="J61" s="605"/>
      <c r="K61" s="606"/>
    </row>
    <row r="62" spans="2:15" ht="13.5" customHeight="1" x14ac:dyDescent="0.2">
      <c r="B62" s="307" t="s">
        <v>187</v>
      </c>
      <c r="C62" s="187" t="s">
        <v>162</v>
      </c>
      <c r="D62" s="308">
        <v>1</v>
      </c>
      <c r="E62" s="278">
        <v>1</v>
      </c>
      <c r="F62" s="278">
        <v>1</v>
      </c>
      <c r="G62" s="311">
        <v>1</v>
      </c>
      <c r="H62" s="278">
        <v>1</v>
      </c>
      <c r="I62" s="309">
        <f t="shared" si="4"/>
        <v>5</v>
      </c>
      <c r="J62" s="605"/>
      <c r="K62" s="606"/>
    </row>
    <row r="63" spans="2:15" ht="13.5" customHeight="1" x14ac:dyDescent="0.2">
      <c r="B63" s="307" t="s">
        <v>188</v>
      </c>
      <c r="C63" s="292" t="s">
        <v>178</v>
      </c>
      <c r="D63" s="308">
        <v>1</v>
      </c>
      <c r="E63" s="278">
        <v>1</v>
      </c>
      <c r="F63" s="278">
        <v>1</v>
      </c>
      <c r="G63" s="311">
        <v>1</v>
      </c>
      <c r="H63" s="278">
        <v>1</v>
      </c>
      <c r="I63" s="309">
        <f t="shared" si="4"/>
        <v>5</v>
      </c>
      <c r="J63" s="605"/>
      <c r="K63" s="606"/>
    </row>
    <row r="64" spans="2:15" ht="13.5" customHeight="1" x14ac:dyDescent="0.2">
      <c r="B64" s="307" t="s">
        <v>189</v>
      </c>
      <c r="C64" s="292" t="s">
        <v>179</v>
      </c>
      <c r="D64" s="308">
        <v>1</v>
      </c>
      <c r="E64" s="278">
        <v>1</v>
      </c>
      <c r="F64" s="278">
        <v>1</v>
      </c>
      <c r="G64" s="311">
        <v>0.95</v>
      </c>
      <c r="H64" s="278">
        <v>1</v>
      </c>
      <c r="I64" s="309">
        <f t="shared" si="4"/>
        <v>4.95</v>
      </c>
      <c r="J64" s="605"/>
      <c r="K64" s="606"/>
    </row>
    <row r="65" spans="2:13" ht="13.5" customHeight="1" x14ac:dyDescent="0.2">
      <c r="B65" s="307" t="s">
        <v>190</v>
      </c>
      <c r="C65" s="243" t="s">
        <v>150</v>
      </c>
      <c r="D65" s="308">
        <v>1</v>
      </c>
      <c r="E65" s="278">
        <v>1</v>
      </c>
      <c r="F65" s="278">
        <v>1</v>
      </c>
      <c r="G65" s="311">
        <v>0.95</v>
      </c>
      <c r="H65" s="278">
        <v>1</v>
      </c>
      <c r="I65" s="309">
        <f t="shared" si="4"/>
        <v>4.95</v>
      </c>
      <c r="J65" s="605"/>
      <c r="K65" s="606"/>
    </row>
    <row r="66" spans="2:13" x14ac:dyDescent="0.2">
      <c r="B66" s="307" t="s">
        <v>191</v>
      </c>
      <c r="C66" s="254" t="s">
        <v>124</v>
      </c>
      <c r="D66" s="308">
        <v>1</v>
      </c>
      <c r="E66" s="278">
        <v>1</v>
      </c>
      <c r="F66" s="278">
        <v>1</v>
      </c>
      <c r="G66" s="311">
        <v>0.95</v>
      </c>
      <c r="H66" s="278">
        <v>1</v>
      </c>
      <c r="I66" s="309">
        <f t="shared" si="4"/>
        <v>4.95</v>
      </c>
      <c r="J66" s="628"/>
      <c r="K66" s="629"/>
    </row>
    <row r="67" spans="2:13" x14ac:dyDescent="0.2">
      <c r="B67" s="307" t="s">
        <v>192</v>
      </c>
      <c r="C67" s="254" t="s">
        <v>160</v>
      </c>
      <c r="D67" s="308">
        <v>1</v>
      </c>
      <c r="E67" s="278">
        <v>1</v>
      </c>
      <c r="F67" s="278">
        <v>1</v>
      </c>
      <c r="G67" s="311">
        <v>1</v>
      </c>
      <c r="H67" s="278">
        <v>1</v>
      </c>
      <c r="I67" s="309">
        <f t="shared" si="4"/>
        <v>5</v>
      </c>
      <c r="J67" s="603"/>
      <c r="K67" s="604"/>
    </row>
    <row r="68" spans="2:13" ht="13.5" customHeight="1" x14ac:dyDescent="0.2">
      <c r="B68" s="307" t="s">
        <v>193</v>
      </c>
      <c r="C68" s="254" t="s">
        <v>163</v>
      </c>
      <c r="D68" s="308">
        <v>1</v>
      </c>
      <c r="E68" s="278">
        <v>1</v>
      </c>
      <c r="F68" s="278">
        <v>0.8</v>
      </c>
      <c r="G68" s="311">
        <v>0.5</v>
      </c>
      <c r="H68" s="278">
        <v>1</v>
      </c>
      <c r="I68" s="309">
        <f t="shared" si="4"/>
        <v>4.3</v>
      </c>
      <c r="J68" s="601"/>
      <c r="K68" s="602"/>
    </row>
    <row r="69" spans="2:13" ht="13.5" customHeight="1" x14ac:dyDescent="0.2">
      <c r="B69" s="307" t="s">
        <v>194</v>
      </c>
      <c r="C69" s="254" t="s">
        <v>164</v>
      </c>
      <c r="D69" s="308">
        <v>0.98</v>
      </c>
      <c r="E69" s="278">
        <v>1</v>
      </c>
      <c r="F69" s="278">
        <v>1</v>
      </c>
      <c r="G69" s="311">
        <v>1</v>
      </c>
      <c r="H69" s="278">
        <v>1</v>
      </c>
      <c r="I69" s="309">
        <f t="shared" ref="I69:I70" si="5">SUM(D69:H69)</f>
        <v>4.9800000000000004</v>
      </c>
      <c r="J69" s="605"/>
      <c r="K69" s="606"/>
    </row>
    <row r="70" spans="2:13" ht="13.5" customHeight="1" x14ac:dyDescent="0.2">
      <c r="B70" s="307" t="s">
        <v>195</v>
      </c>
      <c r="C70" s="254" t="s">
        <v>165</v>
      </c>
      <c r="D70" s="308">
        <v>0.98</v>
      </c>
      <c r="E70" s="278">
        <v>1</v>
      </c>
      <c r="F70" s="278">
        <v>1</v>
      </c>
      <c r="G70" s="311">
        <v>1</v>
      </c>
      <c r="H70" s="278">
        <v>1</v>
      </c>
      <c r="I70" s="309">
        <f t="shared" si="5"/>
        <v>4.9800000000000004</v>
      </c>
      <c r="J70" s="601"/>
      <c r="K70" s="602"/>
    </row>
    <row r="71" spans="2:13" ht="13.5" thickBot="1" x14ac:dyDescent="0.25">
      <c r="B71" s="19"/>
      <c r="C71" s="63"/>
      <c r="H71" s="121"/>
      <c r="I71" s="293">
        <f>AVERAGE(I56:I70)</f>
        <v>4.932666666666667</v>
      </c>
      <c r="J71" s="101"/>
      <c r="K71" s="17"/>
      <c r="L71" s="17"/>
      <c r="M71" s="45"/>
    </row>
    <row r="73" spans="2:13" ht="13.5" thickBot="1" x14ac:dyDescent="0.25">
      <c r="B73" s="53"/>
      <c r="C73" s="66" t="s">
        <v>1</v>
      </c>
      <c r="D73" s="53"/>
      <c r="E73" s="53"/>
      <c r="F73" s="53"/>
      <c r="G73" s="53"/>
      <c r="H73" s="53"/>
      <c r="I73" s="53"/>
      <c r="J73" s="53"/>
      <c r="K73" s="53"/>
    </row>
    <row r="74" spans="2:13" ht="33.75" x14ac:dyDescent="0.2">
      <c r="B74" s="127"/>
      <c r="C74" s="122" t="s">
        <v>12</v>
      </c>
      <c r="D74" s="130" t="s">
        <v>112</v>
      </c>
      <c r="E74" s="130" t="s">
        <v>98</v>
      </c>
      <c r="F74" s="123" t="s">
        <v>0</v>
      </c>
      <c r="G74" s="607" t="s">
        <v>11</v>
      </c>
      <c r="H74" s="608"/>
      <c r="I74" s="608"/>
      <c r="J74" s="608"/>
      <c r="K74" s="609"/>
    </row>
    <row r="75" spans="2:13" x14ac:dyDescent="0.2">
      <c r="B75" s="307" t="s">
        <v>181</v>
      </c>
      <c r="C75" s="243" t="s">
        <v>167</v>
      </c>
      <c r="D75" s="312">
        <v>1</v>
      </c>
      <c r="E75" s="271">
        <v>1</v>
      </c>
      <c r="F75" s="313">
        <f>SUM(D75:E75)</f>
        <v>2</v>
      </c>
      <c r="G75" s="596"/>
      <c r="H75" s="597"/>
      <c r="I75" s="597"/>
      <c r="J75" s="597"/>
      <c r="K75" s="598"/>
    </row>
    <row r="76" spans="2:13" x14ac:dyDescent="0.2">
      <c r="B76" s="307" t="s">
        <v>182</v>
      </c>
      <c r="C76" s="266" t="s">
        <v>170</v>
      </c>
      <c r="D76" s="312">
        <v>1.5</v>
      </c>
      <c r="E76" s="271">
        <v>1</v>
      </c>
      <c r="F76" s="313">
        <f>SUM(D76:E76)</f>
        <v>2.5</v>
      </c>
      <c r="G76" s="593"/>
      <c r="H76" s="594"/>
      <c r="I76" s="594"/>
      <c r="J76" s="594"/>
      <c r="K76" s="595"/>
    </row>
    <row r="77" spans="2:13" x14ac:dyDescent="0.2">
      <c r="B77" s="307" t="s">
        <v>183</v>
      </c>
      <c r="C77" s="243" t="s">
        <v>169</v>
      </c>
      <c r="D77" s="312">
        <v>1</v>
      </c>
      <c r="E77" s="271">
        <v>1</v>
      </c>
      <c r="F77" s="313">
        <f t="shared" ref="F77:F89" si="6">SUM(D77:E77)</f>
        <v>2</v>
      </c>
      <c r="G77" s="593"/>
      <c r="H77" s="594"/>
      <c r="I77" s="594"/>
      <c r="J77" s="594"/>
      <c r="K77" s="595"/>
    </row>
    <row r="78" spans="2:13" x14ac:dyDescent="0.2">
      <c r="B78" s="307" t="s">
        <v>184</v>
      </c>
      <c r="C78" s="292" t="s">
        <v>213</v>
      </c>
      <c r="D78" s="312">
        <v>0</v>
      </c>
      <c r="E78" s="271">
        <v>1</v>
      </c>
      <c r="F78" s="313">
        <f t="shared" si="6"/>
        <v>1</v>
      </c>
      <c r="G78" s="593"/>
      <c r="H78" s="594"/>
      <c r="I78" s="594"/>
      <c r="J78" s="594"/>
      <c r="K78" s="595"/>
    </row>
    <row r="79" spans="2:13" x14ac:dyDescent="0.2">
      <c r="B79" s="307" t="s">
        <v>185</v>
      </c>
      <c r="C79" s="292" t="s">
        <v>172</v>
      </c>
      <c r="D79" s="312">
        <v>1</v>
      </c>
      <c r="E79" s="271">
        <v>1</v>
      </c>
      <c r="F79" s="313">
        <f t="shared" si="6"/>
        <v>2</v>
      </c>
      <c r="G79" s="593"/>
      <c r="H79" s="594"/>
      <c r="I79" s="594"/>
      <c r="J79" s="594"/>
      <c r="K79" s="595"/>
    </row>
    <row r="80" spans="2:13" x14ac:dyDescent="0.2">
      <c r="B80" s="307" t="s">
        <v>186</v>
      </c>
      <c r="C80" s="243" t="s">
        <v>159</v>
      </c>
      <c r="D80" s="312">
        <v>2</v>
      </c>
      <c r="E80" s="271">
        <v>1</v>
      </c>
      <c r="F80" s="313">
        <f t="shared" si="6"/>
        <v>3</v>
      </c>
      <c r="G80" s="593"/>
      <c r="H80" s="594"/>
      <c r="I80" s="594"/>
      <c r="J80" s="594"/>
      <c r="K80" s="595"/>
    </row>
    <row r="81" spans="2:11" x14ac:dyDescent="0.2">
      <c r="B81" s="307" t="s">
        <v>187</v>
      </c>
      <c r="C81" s="187" t="s">
        <v>162</v>
      </c>
      <c r="D81" s="312">
        <v>2</v>
      </c>
      <c r="E81" s="271">
        <v>1</v>
      </c>
      <c r="F81" s="313">
        <f t="shared" si="6"/>
        <v>3</v>
      </c>
      <c r="G81" s="596"/>
      <c r="H81" s="597"/>
      <c r="I81" s="597"/>
      <c r="J81" s="597"/>
      <c r="K81" s="598"/>
    </row>
    <row r="82" spans="2:11" x14ac:dyDescent="0.2">
      <c r="B82" s="307" t="s">
        <v>188</v>
      </c>
      <c r="C82" s="292" t="s">
        <v>178</v>
      </c>
      <c r="D82" s="312">
        <v>1</v>
      </c>
      <c r="E82" s="271">
        <v>1</v>
      </c>
      <c r="F82" s="313">
        <f t="shared" si="6"/>
        <v>2</v>
      </c>
      <c r="G82" s="596"/>
      <c r="H82" s="597"/>
      <c r="I82" s="597"/>
      <c r="J82" s="597"/>
      <c r="K82" s="598"/>
    </row>
    <row r="83" spans="2:11" x14ac:dyDescent="0.2">
      <c r="B83" s="307" t="s">
        <v>189</v>
      </c>
      <c r="C83" s="292" t="s">
        <v>179</v>
      </c>
      <c r="D83" s="312">
        <v>1</v>
      </c>
      <c r="E83" s="271">
        <v>1</v>
      </c>
      <c r="F83" s="313">
        <f t="shared" si="6"/>
        <v>2</v>
      </c>
      <c r="G83" s="593"/>
      <c r="H83" s="594"/>
      <c r="I83" s="594"/>
      <c r="J83" s="594"/>
      <c r="K83" s="595"/>
    </row>
    <row r="84" spans="2:11" x14ac:dyDescent="0.2">
      <c r="B84" s="307" t="s">
        <v>190</v>
      </c>
      <c r="C84" s="243" t="s">
        <v>150</v>
      </c>
      <c r="D84" s="312">
        <v>2</v>
      </c>
      <c r="E84" s="271">
        <v>1</v>
      </c>
      <c r="F84" s="313">
        <f t="shared" si="6"/>
        <v>3</v>
      </c>
      <c r="G84" s="593"/>
      <c r="H84" s="594"/>
      <c r="I84" s="594"/>
      <c r="J84" s="594"/>
      <c r="K84" s="595"/>
    </row>
    <row r="85" spans="2:11" x14ac:dyDescent="0.2">
      <c r="B85" s="307" t="s">
        <v>191</v>
      </c>
      <c r="C85" s="254" t="s">
        <v>124</v>
      </c>
      <c r="D85" s="312">
        <v>1</v>
      </c>
      <c r="E85" s="271">
        <v>1</v>
      </c>
      <c r="F85" s="313">
        <f t="shared" si="6"/>
        <v>2</v>
      </c>
      <c r="G85" s="593"/>
      <c r="H85" s="594"/>
      <c r="I85" s="594"/>
      <c r="J85" s="594"/>
      <c r="K85" s="595"/>
    </row>
    <row r="86" spans="2:11" x14ac:dyDescent="0.2">
      <c r="B86" s="307" t="s">
        <v>192</v>
      </c>
      <c r="C86" s="254" t="s">
        <v>160</v>
      </c>
      <c r="D86" s="312">
        <v>2</v>
      </c>
      <c r="E86" s="271">
        <v>1</v>
      </c>
      <c r="F86" s="313">
        <f t="shared" si="6"/>
        <v>3</v>
      </c>
      <c r="G86" s="593"/>
      <c r="H86" s="594"/>
      <c r="I86" s="594"/>
      <c r="J86" s="594"/>
      <c r="K86" s="595"/>
    </row>
    <row r="87" spans="2:11" x14ac:dyDescent="0.2">
      <c r="B87" s="307" t="s">
        <v>193</v>
      </c>
      <c r="C87" s="254" t="s">
        <v>163</v>
      </c>
      <c r="D87" s="312">
        <v>0.5</v>
      </c>
      <c r="E87" s="271">
        <v>1</v>
      </c>
      <c r="F87" s="313">
        <f t="shared" si="6"/>
        <v>1.5</v>
      </c>
      <c r="G87" s="593"/>
      <c r="H87" s="594"/>
      <c r="I87" s="594"/>
      <c r="J87" s="594"/>
      <c r="K87" s="595"/>
    </row>
    <row r="88" spans="2:11" x14ac:dyDescent="0.2">
      <c r="B88" s="307" t="s">
        <v>194</v>
      </c>
      <c r="C88" s="254" t="s">
        <v>164</v>
      </c>
      <c r="D88" s="312">
        <v>1</v>
      </c>
      <c r="E88" s="271">
        <v>1</v>
      </c>
      <c r="F88" s="313">
        <f t="shared" si="6"/>
        <v>2</v>
      </c>
      <c r="G88" s="593"/>
      <c r="H88" s="594"/>
      <c r="I88" s="594"/>
      <c r="J88" s="594"/>
      <c r="K88" s="595"/>
    </row>
    <row r="89" spans="2:11" ht="13.5" thickBot="1" x14ac:dyDescent="0.25">
      <c r="B89" s="307" t="s">
        <v>195</v>
      </c>
      <c r="C89" s="254" t="s">
        <v>165</v>
      </c>
      <c r="D89" s="312">
        <v>0.5</v>
      </c>
      <c r="E89" s="271">
        <v>1</v>
      </c>
      <c r="F89" s="313">
        <f t="shared" si="6"/>
        <v>1.5</v>
      </c>
      <c r="G89" s="593"/>
      <c r="H89" s="594"/>
      <c r="I89" s="594"/>
      <c r="J89" s="594"/>
      <c r="K89" s="595"/>
    </row>
    <row r="90" spans="2:11" ht="13.5" thickBot="1" x14ac:dyDescent="0.25">
      <c r="E90" s="121" t="s">
        <v>57</v>
      </c>
      <c r="F90" s="290">
        <f>AVERAGE(F75:F89)</f>
        <v>2.1666666666666665</v>
      </c>
    </row>
  </sheetData>
  <mergeCells count="70">
    <mergeCell ref="J66:K66"/>
    <mergeCell ref="L57:M57"/>
    <mergeCell ref="J63:K63"/>
    <mergeCell ref="J59:K59"/>
    <mergeCell ref="J61:K61"/>
    <mergeCell ref="J60:K60"/>
    <mergeCell ref="J62:K62"/>
    <mergeCell ref="J58:K58"/>
    <mergeCell ref="J65:K65"/>
    <mergeCell ref="J64:K64"/>
    <mergeCell ref="G27:K27"/>
    <mergeCell ref="K6:L6"/>
    <mergeCell ref="J55:K55"/>
    <mergeCell ref="J56:K56"/>
    <mergeCell ref="H50:L50"/>
    <mergeCell ref="B7:K8"/>
    <mergeCell ref="H41:L41"/>
    <mergeCell ref="H43:L43"/>
    <mergeCell ref="H42:L42"/>
    <mergeCell ref="H44:L44"/>
    <mergeCell ref="B11:K11"/>
    <mergeCell ref="G29:K29"/>
    <mergeCell ref="I13:J13"/>
    <mergeCell ref="H39:L39"/>
    <mergeCell ref="H40:L40"/>
    <mergeCell ref="H38:K38"/>
    <mergeCell ref="H36:K36"/>
    <mergeCell ref="G24:K24"/>
    <mergeCell ref="G20:K20"/>
    <mergeCell ref="G21:K21"/>
    <mergeCell ref="G17:K17"/>
    <mergeCell ref="G19:K19"/>
    <mergeCell ref="H51:L51"/>
    <mergeCell ref="H37:L37"/>
    <mergeCell ref="G18:K18"/>
    <mergeCell ref="G22:K22"/>
    <mergeCell ref="G23:K23"/>
    <mergeCell ref="G28:K28"/>
    <mergeCell ref="G25:K25"/>
    <mergeCell ref="G26:K26"/>
    <mergeCell ref="H47:L47"/>
    <mergeCell ref="G30:K30"/>
    <mergeCell ref="G31:K31"/>
    <mergeCell ref="G32:K32"/>
    <mergeCell ref="H45:L45"/>
    <mergeCell ref="H49:L49"/>
    <mergeCell ref="H46:L46"/>
    <mergeCell ref="H48:L48"/>
    <mergeCell ref="J70:K70"/>
    <mergeCell ref="J67:K67"/>
    <mergeCell ref="J69:K69"/>
    <mergeCell ref="G76:K76"/>
    <mergeCell ref="G74:K74"/>
    <mergeCell ref="J68:K68"/>
    <mergeCell ref="E3:I3"/>
    <mergeCell ref="G87:K87"/>
    <mergeCell ref="G88:K88"/>
    <mergeCell ref="G89:K89"/>
    <mergeCell ref="G78:K78"/>
    <mergeCell ref="G79:K79"/>
    <mergeCell ref="G80:K80"/>
    <mergeCell ref="G83:K83"/>
    <mergeCell ref="G86:K86"/>
    <mergeCell ref="G85:K85"/>
    <mergeCell ref="G84:K84"/>
    <mergeCell ref="G82:K82"/>
    <mergeCell ref="G81:K81"/>
    <mergeCell ref="G77:K77"/>
    <mergeCell ref="G75:K75"/>
    <mergeCell ref="J57:K57"/>
  </mergeCells>
  <phoneticPr fontId="14" type="noConversion"/>
  <printOptions horizontalCentered="1"/>
  <pageMargins left="0.19685039370078741" right="0.47244094488188981" top="0.39370078740157483" bottom="0.27559055118110237" header="0" footer="0"/>
  <pageSetup scale="57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0:Z35"/>
  <sheetViews>
    <sheetView showGridLines="0" topLeftCell="E3" zoomScale="70" zoomScaleNormal="70" zoomScaleSheetLayoutView="50" workbookViewId="0">
      <selection activeCell="V11" sqref="V11"/>
    </sheetView>
  </sheetViews>
  <sheetFormatPr baseColWidth="10" defaultRowHeight="12.75" x14ac:dyDescent="0.2"/>
  <cols>
    <col min="1" max="1" width="4.42578125" customWidth="1"/>
    <col min="2" max="2" width="46.42578125" customWidth="1"/>
    <col min="3" max="3" width="10.5703125" customWidth="1"/>
    <col min="4" max="8" width="10.7109375" customWidth="1"/>
    <col min="9" max="9" width="10.28515625" customWidth="1"/>
    <col min="10" max="15" width="10.7109375" customWidth="1"/>
    <col min="16" max="16" width="12" customWidth="1"/>
    <col min="17" max="17" width="10.7109375" customWidth="1"/>
    <col min="18" max="18" width="17" customWidth="1"/>
    <col min="19" max="19" width="4.5703125" customWidth="1"/>
    <col min="20" max="20" width="6.42578125" customWidth="1"/>
    <col min="21" max="21" width="6.7109375" customWidth="1"/>
    <col min="22" max="22" width="6.28515625" customWidth="1"/>
    <col min="23" max="23" width="6.5703125" customWidth="1"/>
    <col min="24" max="24" width="7.140625" customWidth="1"/>
    <col min="25" max="25" width="7.28515625" bestFit="1" customWidth="1"/>
    <col min="26" max="26" width="2.42578125" customWidth="1"/>
  </cols>
  <sheetData>
    <row r="10" spans="1:26" ht="18.75" x14ac:dyDescent="0.3">
      <c r="E10" s="3"/>
      <c r="U10" s="576" t="s">
        <v>264</v>
      </c>
      <c r="V10" s="576"/>
    </row>
    <row r="11" spans="1:26" x14ac:dyDescent="0.2">
      <c r="E11" s="4"/>
      <c r="Y11" s="546"/>
      <c r="Z11" s="546"/>
    </row>
    <row r="12" spans="1:26" ht="18" x14ac:dyDescent="0.25">
      <c r="A12" s="536" t="s">
        <v>37</v>
      </c>
      <c r="B12" s="536"/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6"/>
      <c r="W12" s="536"/>
      <c r="X12" s="536"/>
      <c r="Y12" s="536"/>
      <c r="Z12" s="536"/>
    </row>
    <row r="13" spans="1:26" ht="18" x14ac:dyDescent="0.25">
      <c r="A13" s="547" t="s">
        <v>29</v>
      </c>
      <c r="B13" s="547"/>
      <c r="C13" s="547"/>
      <c r="D13" s="547"/>
      <c r="E13" s="547"/>
      <c r="F13" s="547"/>
      <c r="G13" s="547"/>
      <c r="H13" s="547"/>
      <c r="I13" s="547"/>
      <c r="J13" s="547"/>
      <c r="K13" s="547"/>
      <c r="L13" s="547"/>
      <c r="M13" s="547"/>
      <c r="N13" s="547"/>
      <c r="O13" s="547"/>
      <c r="P13" s="547"/>
      <c r="Q13" s="547"/>
      <c r="R13" s="547"/>
      <c r="S13" s="547"/>
      <c r="T13" s="547"/>
      <c r="U13" s="547"/>
      <c r="V13" s="547"/>
      <c r="W13" s="547"/>
      <c r="X13" s="547"/>
      <c r="Y13" s="547"/>
      <c r="Z13" s="547"/>
    </row>
    <row r="14" spans="1:26" ht="18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ht="18" x14ac:dyDescent="0.25">
      <c r="A15" s="73"/>
      <c r="B15" s="18" t="s">
        <v>176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183"/>
      <c r="S15" s="73"/>
      <c r="T15" s="73"/>
      <c r="U15" s="73"/>
      <c r="V15" s="73"/>
      <c r="W15" s="73"/>
      <c r="X15" s="73"/>
    </row>
    <row r="16" spans="1:26" ht="18" x14ac:dyDescent="0.25">
      <c r="A16" s="73"/>
      <c r="B16" s="263" t="s">
        <v>177</v>
      </c>
      <c r="C16" s="18"/>
      <c r="D16" s="18"/>
      <c r="E16" s="18"/>
      <c r="F16" s="18"/>
      <c r="G16" s="18"/>
      <c r="H16" s="18"/>
      <c r="I16" s="73"/>
      <c r="J16" s="73"/>
      <c r="K16" s="73"/>
      <c r="L16" s="73"/>
      <c r="M16" s="73"/>
      <c r="N16" s="73"/>
      <c r="O16" s="73"/>
      <c r="P16" s="73"/>
      <c r="R16" s="556" t="s">
        <v>36</v>
      </c>
      <c r="S16" s="556"/>
      <c r="T16" s="556"/>
      <c r="U16" s="556"/>
      <c r="V16" s="556"/>
      <c r="W16" s="556"/>
      <c r="X16" s="555">
        <f ca="1">+NOW()</f>
        <v>41172.551231018515</v>
      </c>
      <c r="Y16" s="555"/>
      <c r="Z16" s="555"/>
    </row>
    <row r="17" spans="1:26" ht="12" customHeight="1" x14ac:dyDescent="0.25">
      <c r="A17" s="73"/>
      <c r="B17" s="18"/>
      <c r="C17" s="18"/>
      <c r="D17" s="18"/>
      <c r="E17" s="18"/>
      <c r="F17" s="18"/>
      <c r="G17" s="18"/>
      <c r="H17" s="18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4.25" customHeight="1" thickBot="1" x14ac:dyDescent="0.3">
      <c r="A18" s="73"/>
      <c r="B18" s="18"/>
      <c r="C18" s="18"/>
      <c r="D18" s="18"/>
      <c r="E18" s="18"/>
      <c r="F18" s="18"/>
      <c r="G18" s="18"/>
      <c r="H18" s="18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3.5" thickBot="1" x14ac:dyDescent="0.25">
      <c r="A19" s="5"/>
      <c r="B19" s="5"/>
      <c r="C19" s="590" t="s">
        <v>14</v>
      </c>
      <c r="D19" s="588"/>
      <c r="E19" s="588"/>
      <c r="F19" s="589" t="s">
        <v>50</v>
      </c>
      <c r="G19" s="588"/>
      <c r="H19" s="588"/>
      <c r="I19" s="588" t="s">
        <v>26</v>
      </c>
      <c r="J19" s="588"/>
      <c r="K19" s="588"/>
      <c r="L19" s="589" t="s">
        <v>101</v>
      </c>
      <c r="M19" s="588"/>
      <c r="N19" s="588"/>
      <c r="O19" s="589" t="s">
        <v>102</v>
      </c>
      <c r="P19" s="588"/>
      <c r="Q19" s="591"/>
      <c r="R19" s="175"/>
      <c r="S19" s="1"/>
    </row>
    <row r="20" spans="1:26" ht="36.75" customHeight="1" thickBot="1" x14ac:dyDescent="0.25">
      <c r="B20" s="180" t="s">
        <v>2</v>
      </c>
      <c r="C20" s="168" t="s">
        <v>103</v>
      </c>
      <c r="D20" s="138" t="s">
        <v>3</v>
      </c>
      <c r="E20" s="139" t="s">
        <v>4</v>
      </c>
      <c r="F20" s="103" t="s">
        <v>100</v>
      </c>
      <c r="G20" s="140" t="s">
        <v>3</v>
      </c>
      <c r="H20" s="139" t="s">
        <v>4</v>
      </c>
      <c r="I20" s="103" t="s">
        <v>25</v>
      </c>
      <c r="J20" s="103" t="s">
        <v>3</v>
      </c>
      <c r="K20" s="91" t="s">
        <v>4</v>
      </c>
      <c r="L20" s="103" t="s">
        <v>114</v>
      </c>
      <c r="M20" s="103" t="s">
        <v>3</v>
      </c>
      <c r="N20" s="91" t="s">
        <v>4</v>
      </c>
      <c r="O20" s="103" t="s">
        <v>109</v>
      </c>
      <c r="P20" s="103" t="s">
        <v>3</v>
      </c>
      <c r="Q20" s="91" t="s">
        <v>4</v>
      </c>
      <c r="R20" s="174" t="s">
        <v>0</v>
      </c>
      <c r="S20" s="577" t="s">
        <v>11</v>
      </c>
      <c r="T20" s="578"/>
      <c r="U20" s="578"/>
      <c r="V20" s="578"/>
      <c r="W20" s="578"/>
      <c r="X20" s="578"/>
      <c r="Y20" s="578"/>
      <c r="Z20" s="579"/>
    </row>
    <row r="21" spans="1:26" ht="18.75" customHeight="1" x14ac:dyDescent="0.2">
      <c r="B21" s="181" t="s">
        <v>24</v>
      </c>
      <c r="C21" s="178">
        <v>2</v>
      </c>
      <c r="D21" s="49">
        <f>PA!H7/'Evaluacion Final Ingles'!C21*10</f>
        <v>0.5</v>
      </c>
      <c r="E21" s="161">
        <f t="shared" ref="E21:E26" si="0">PRODUCT(C21,D21)</f>
        <v>1</v>
      </c>
      <c r="F21" s="169">
        <v>5</v>
      </c>
      <c r="G21" s="49">
        <f>PA!H9/'Evaluacion Final Ingles'!F21*10</f>
        <v>0.5</v>
      </c>
      <c r="H21" s="161">
        <f t="shared" ref="H21:H25" si="1">PRODUCT(F21,G21)</f>
        <v>2.5</v>
      </c>
      <c r="I21" s="169">
        <v>5</v>
      </c>
      <c r="J21" s="49">
        <f>PA!H14/'Evaluacion Final Ingles'!I21*10</f>
        <v>0.4</v>
      </c>
      <c r="K21" s="161">
        <f t="shared" ref="K21:K26" si="2">PRODUCT(I21,J21)</f>
        <v>2</v>
      </c>
      <c r="L21" s="169">
        <v>2</v>
      </c>
      <c r="M21" s="49">
        <f>PA!H18/'Evaluacion Final Ingles'!L21*10</f>
        <v>1.25</v>
      </c>
      <c r="N21" s="161">
        <f t="shared" ref="N21:N26" si="3">PRODUCT(L21,M21)</f>
        <v>2.5</v>
      </c>
      <c r="O21" s="169">
        <v>3</v>
      </c>
      <c r="P21" s="49">
        <f>PA!H21/'Evaluacion Final Ingles'!O21*10</f>
        <v>0.66666666666666663</v>
      </c>
      <c r="Q21" s="161">
        <f t="shared" ref="Q21:Q26" si="4">PRODUCT(O21,P21)</f>
        <v>2</v>
      </c>
      <c r="R21" s="170">
        <f>E21+H21+K21+N21+Q21</f>
        <v>10</v>
      </c>
      <c r="S21" s="580"/>
      <c r="T21" s="581"/>
      <c r="U21" s="581"/>
      <c r="V21" s="581"/>
      <c r="W21" s="581"/>
      <c r="X21" s="581"/>
      <c r="Y21" s="581"/>
      <c r="Z21" s="582"/>
    </row>
    <row r="22" spans="1:26" x14ac:dyDescent="0.2">
      <c r="A22" s="37">
        <v>1</v>
      </c>
      <c r="B22" s="184" t="str">
        <f>PAIngles!C18</f>
        <v>BEATRIZ DE LA VEGA GUTIERREZ</v>
      </c>
      <c r="C22" s="179">
        <f>PAIngles!F18</f>
        <v>2</v>
      </c>
      <c r="D22" s="9">
        <v>0.5</v>
      </c>
      <c r="E22" s="46">
        <f t="shared" si="0"/>
        <v>1</v>
      </c>
      <c r="F22" s="166">
        <f>PAIngles!I39</f>
        <v>4.8</v>
      </c>
      <c r="G22" s="55">
        <v>0.5</v>
      </c>
      <c r="H22" s="46">
        <f t="shared" si="1"/>
        <v>2.4</v>
      </c>
      <c r="I22" s="166">
        <v>3.813573232</v>
      </c>
      <c r="J22" s="55">
        <v>0.4</v>
      </c>
      <c r="K22" s="46">
        <f t="shared" si="2"/>
        <v>1.5254292928000002</v>
      </c>
      <c r="L22" s="166">
        <f>PAIngles!G28</f>
        <v>2</v>
      </c>
      <c r="M22" s="55">
        <v>1.25</v>
      </c>
      <c r="N22" s="46">
        <f t="shared" si="3"/>
        <v>2.5</v>
      </c>
      <c r="O22" s="165">
        <f>PAIngles!F50</f>
        <v>3</v>
      </c>
      <c r="P22" s="55">
        <v>0.66666666666666596</v>
      </c>
      <c r="Q22" s="46">
        <f t="shared" si="4"/>
        <v>1.9999999999999978</v>
      </c>
      <c r="R22" s="171">
        <f>SUM(E22+H22+K22+N22+Q22)</f>
        <v>9.4254292927999987</v>
      </c>
      <c r="S22" s="586"/>
      <c r="T22" s="583"/>
      <c r="U22" s="583"/>
      <c r="V22" s="583"/>
      <c r="W22" s="583"/>
      <c r="X22" s="583"/>
      <c r="Y22" s="583"/>
      <c r="Z22" s="587"/>
    </row>
    <row r="23" spans="1:26" x14ac:dyDescent="0.2">
      <c r="A23" s="37">
        <v>2</v>
      </c>
      <c r="B23" s="184" t="str">
        <f>PAIngles!C19</f>
        <v>JOSE ANTONIO NAVARRO Y OJEDA</v>
      </c>
      <c r="C23" s="179">
        <f>PAIngles!F19</f>
        <v>2</v>
      </c>
      <c r="D23" s="9">
        <v>0.5</v>
      </c>
      <c r="E23" s="46">
        <f t="shared" si="0"/>
        <v>1</v>
      </c>
      <c r="F23" s="166">
        <f>PAIngles!I40</f>
        <v>4.99</v>
      </c>
      <c r="G23" s="55">
        <v>0.5</v>
      </c>
      <c r="H23" s="46">
        <f t="shared" si="1"/>
        <v>2.4950000000000001</v>
      </c>
      <c r="I23" s="166">
        <v>3.464525058</v>
      </c>
      <c r="J23" s="55">
        <v>0.4</v>
      </c>
      <c r="K23" s="46">
        <f t="shared" si="2"/>
        <v>1.3858100232000001</v>
      </c>
      <c r="L23" s="166">
        <f>PAIngles!G29</f>
        <v>2</v>
      </c>
      <c r="M23" s="55">
        <v>1.25</v>
      </c>
      <c r="N23" s="46">
        <f t="shared" si="3"/>
        <v>2.5</v>
      </c>
      <c r="O23" s="165">
        <f>PAIngles!F51</f>
        <v>2</v>
      </c>
      <c r="P23" s="55">
        <v>0.66666666666666596</v>
      </c>
      <c r="Q23" s="46">
        <f t="shared" si="4"/>
        <v>1.3333333333333319</v>
      </c>
      <c r="R23" s="171">
        <f>SUM(E23+H23+K23+N23+Q23)</f>
        <v>8.7141433565333326</v>
      </c>
      <c r="S23" s="239"/>
      <c r="T23" s="239"/>
      <c r="U23" s="239"/>
      <c r="V23" s="239"/>
      <c r="W23" s="239"/>
      <c r="X23" s="239"/>
      <c r="Y23" s="239"/>
      <c r="Z23" s="242"/>
    </row>
    <row r="24" spans="1:26" x14ac:dyDescent="0.2">
      <c r="A24" s="37">
        <v>3</v>
      </c>
      <c r="B24" s="184" t="str">
        <f>PAIngles!C20</f>
        <v>CARMEN CECILIA GONZALEZ GUERRERO</v>
      </c>
      <c r="C24" s="179">
        <f>PAIngles!F20</f>
        <v>2</v>
      </c>
      <c r="D24" s="9">
        <v>0.5</v>
      </c>
      <c r="E24" s="46">
        <f t="shared" si="0"/>
        <v>1</v>
      </c>
      <c r="F24" s="166">
        <f>PAIngles!I41</f>
        <v>4.78</v>
      </c>
      <c r="G24" s="55">
        <v>0.5</v>
      </c>
      <c r="H24" s="46">
        <f t="shared" si="1"/>
        <v>2.39</v>
      </c>
      <c r="I24" s="166">
        <v>3.8562631330000001</v>
      </c>
      <c r="J24" s="55">
        <v>0.4</v>
      </c>
      <c r="K24" s="46">
        <f t="shared" si="2"/>
        <v>1.5425052532000001</v>
      </c>
      <c r="L24" s="166">
        <f>PAIngles!G30</f>
        <v>2</v>
      </c>
      <c r="M24" s="55">
        <v>1.25</v>
      </c>
      <c r="N24" s="46">
        <f t="shared" si="3"/>
        <v>2.5</v>
      </c>
      <c r="O24" s="165">
        <f>PAIngles!F52</f>
        <v>2.5</v>
      </c>
      <c r="P24" s="55">
        <v>0.66666666666666596</v>
      </c>
      <c r="Q24" s="46">
        <f t="shared" si="4"/>
        <v>1.666666666666665</v>
      </c>
      <c r="R24" s="171">
        <f>SUM(E24+H24+K24+N24+Q24)</f>
        <v>9.0991719198666647</v>
      </c>
      <c r="S24" s="239"/>
      <c r="T24" s="246"/>
      <c r="U24" s="246"/>
      <c r="V24" s="246"/>
      <c r="W24" s="246"/>
      <c r="X24" s="246"/>
      <c r="Y24" s="246"/>
      <c r="Z24" s="247"/>
    </row>
    <row r="25" spans="1:26" x14ac:dyDescent="0.2">
      <c r="A25" s="37">
        <v>4</v>
      </c>
      <c r="B25" s="184" t="str">
        <f>PAIngles!C21</f>
        <v>JUAN MANUEL RIOS ROJAS</v>
      </c>
      <c r="C25" s="179">
        <f>PAIngles!F21</f>
        <v>2</v>
      </c>
      <c r="D25" s="9">
        <v>0.5</v>
      </c>
      <c r="E25" s="46">
        <f t="shared" si="0"/>
        <v>1</v>
      </c>
      <c r="F25" s="166">
        <f>PAIngles!I42</f>
        <v>4.8499999999999996</v>
      </c>
      <c r="G25" s="55">
        <v>0.5</v>
      </c>
      <c r="H25" s="46">
        <f t="shared" si="1"/>
        <v>2.4249999999999998</v>
      </c>
      <c r="I25" s="166">
        <v>4.0914269140000004</v>
      </c>
      <c r="J25" s="55">
        <v>0.4</v>
      </c>
      <c r="K25" s="46">
        <f t="shared" si="2"/>
        <v>1.6365707656000001</v>
      </c>
      <c r="L25" s="166">
        <f>PAIngles!G31</f>
        <v>2</v>
      </c>
      <c r="M25" s="55">
        <v>1.25</v>
      </c>
      <c r="N25" s="46">
        <f t="shared" si="3"/>
        <v>2.5</v>
      </c>
      <c r="O25" s="165">
        <f>PAIngles!F53</f>
        <v>3</v>
      </c>
      <c r="P25" s="55">
        <v>0.66666666666666596</v>
      </c>
      <c r="Q25" s="46">
        <f t="shared" si="4"/>
        <v>1.9999999999999978</v>
      </c>
      <c r="R25" s="171">
        <f>SUM(E25+H25+K25+N25+Q25)</f>
        <v>9.5615707655999973</v>
      </c>
      <c r="S25" s="583"/>
      <c r="T25" s="581"/>
      <c r="U25" s="581"/>
      <c r="V25" s="581"/>
      <c r="W25" s="581"/>
      <c r="X25" s="581"/>
      <c r="Y25" s="581"/>
      <c r="Z25" s="582"/>
    </row>
    <row r="26" spans="1:26" s="53" customFormat="1" x14ac:dyDescent="0.2">
      <c r="A26" s="37">
        <v>5</v>
      </c>
      <c r="B26" s="184" t="str">
        <f>PAIngles!C22</f>
        <v>JOSÉ TRINIDAD RODRÍGUEZ LÓPEZ</v>
      </c>
      <c r="C26" s="179">
        <f>PAIngles!F22</f>
        <v>1</v>
      </c>
      <c r="D26" s="9">
        <v>0.5</v>
      </c>
      <c r="E26" s="46">
        <f t="shared" si="0"/>
        <v>0.5</v>
      </c>
      <c r="F26" s="166">
        <f>PAIngles!I43</f>
        <v>4.9000000000000004</v>
      </c>
      <c r="G26" s="55">
        <v>0.5</v>
      </c>
      <c r="H26" s="46">
        <f>PRODUCT(F26,G26)</f>
        <v>2.4500000000000002</v>
      </c>
      <c r="I26" s="166">
        <v>4.2471590910000003</v>
      </c>
      <c r="J26" s="55">
        <v>0.4</v>
      </c>
      <c r="K26" s="46">
        <f t="shared" si="2"/>
        <v>1.6988636364000003</v>
      </c>
      <c r="L26" s="166">
        <f>PAIngles!G32</f>
        <v>1</v>
      </c>
      <c r="M26" s="55">
        <v>2.25</v>
      </c>
      <c r="N26" s="46">
        <f t="shared" si="3"/>
        <v>2.25</v>
      </c>
      <c r="O26" s="165">
        <f>PAIngles!F54</f>
        <v>1.5</v>
      </c>
      <c r="P26" s="55">
        <v>0.67</v>
      </c>
      <c r="Q26" s="46">
        <f t="shared" si="4"/>
        <v>1.0050000000000001</v>
      </c>
      <c r="R26" s="171">
        <f>SUM(E26+H26+K26+N26+Q26)</f>
        <v>7.9038636364000006</v>
      </c>
      <c r="S26" s="583"/>
      <c r="T26" s="581"/>
      <c r="U26" s="581"/>
      <c r="V26" s="581"/>
      <c r="W26" s="581"/>
      <c r="X26" s="581"/>
      <c r="Y26" s="581"/>
      <c r="Z26" s="582"/>
    </row>
    <row r="27" spans="1:26" s="53" customFormat="1" x14ac:dyDescent="0.2">
      <c r="A27" s="37"/>
      <c r="B27" s="2"/>
      <c r="C27" s="134"/>
      <c r="D27" s="135"/>
      <c r="E27" s="135"/>
      <c r="F27" s="134"/>
      <c r="G27" s="135"/>
      <c r="H27" s="135"/>
      <c r="I27" s="134"/>
      <c r="J27" s="135"/>
      <c r="K27" s="135"/>
      <c r="L27" s="134"/>
      <c r="M27" s="135"/>
      <c r="N27" s="135"/>
      <c r="O27" s="134"/>
      <c r="P27" s="135"/>
      <c r="Q27" s="135"/>
      <c r="R27" s="135"/>
      <c r="S27" s="134"/>
      <c r="T27" s="136"/>
      <c r="U27" s="135"/>
      <c r="V27" s="134"/>
      <c r="W27" s="136"/>
      <c r="X27" s="135"/>
      <c r="Y27" s="135"/>
      <c r="Z27" s="137"/>
    </row>
    <row r="28" spans="1:26" x14ac:dyDescent="0.2">
      <c r="A28" s="1"/>
      <c r="B28" s="58"/>
      <c r="C28" s="59"/>
      <c r="D28" s="11"/>
      <c r="E28" s="59"/>
      <c r="F28" s="11"/>
      <c r="G28" s="11"/>
      <c r="H28" s="13"/>
      <c r="I28" s="14"/>
      <c r="J28" s="13"/>
      <c r="K28" s="15"/>
      <c r="L28" s="13"/>
      <c r="M28" s="15"/>
      <c r="N28" s="145"/>
      <c r="O28" s="5"/>
      <c r="P28" s="13"/>
      <c r="Q28" s="15"/>
      <c r="R28" s="15"/>
      <c r="S28" s="14"/>
      <c r="T28" s="15"/>
      <c r="U28" s="15"/>
      <c r="V28" s="15"/>
      <c r="W28" s="15"/>
      <c r="X28" s="15"/>
      <c r="Y28" s="13"/>
      <c r="Z28" s="11"/>
    </row>
    <row r="29" spans="1:26" x14ac:dyDescent="0.2">
      <c r="B29" s="21" t="s">
        <v>117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45"/>
      <c r="O29" s="5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 x14ac:dyDescent="0.2">
      <c r="B30" s="21" t="s">
        <v>119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 x14ac:dyDescent="0.2">
      <c r="B31" s="21" t="s">
        <v>118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 x14ac:dyDescent="0.2">
      <c r="B32" s="21" t="s">
        <v>115</v>
      </c>
    </row>
    <row r="33" spans="2:2" x14ac:dyDescent="0.2">
      <c r="B33" s="21" t="s">
        <v>116</v>
      </c>
    </row>
    <row r="34" spans="2:2" x14ac:dyDescent="0.2">
      <c r="B34" t="s">
        <v>10</v>
      </c>
    </row>
    <row r="35" spans="2:2" x14ac:dyDescent="0.2">
      <c r="B35" t="s">
        <v>9</v>
      </c>
    </row>
  </sheetData>
  <mergeCells count="16">
    <mergeCell ref="U10:V10"/>
    <mergeCell ref="Y11:Z11"/>
    <mergeCell ref="A12:Z12"/>
    <mergeCell ref="A13:Z13"/>
    <mergeCell ref="C19:E19"/>
    <mergeCell ref="F19:H19"/>
    <mergeCell ref="I19:K19"/>
    <mergeCell ref="L19:N19"/>
    <mergeCell ref="O19:Q19"/>
    <mergeCell ref="X16:Z16"/>
    <mergeCell ref="R16:W16"/>
    <mergeCell ref="S26:Z26"/>
    <mergeCell ref="S25:Z25"/>
    <mergeCell ref="S20:Z20"/>
    <mergeCell ref="S21:Z21"/>
    <mergeCell ref="S22:Z22"/>
  </mergeCells>
  <phoneticPr fontId="29" type="noConversion"/>
  <printOptions horizontalCentered="1"/>
  <pageMargins left="0.27559055118110237" right="0.23622047244094491" top="0.27559055118110237" bottom="0.15748031496062992" header="0" footer="0"/>
  <pageSetup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PTC</vt:lpstr>
      <vt:lpstr>PA</vt:lpstr>
      <vt:lpstr>Ingles </vt:lpstr>
      <vt:lpstr>EVALUACIÓN FINAL</vt:lpstr>
      <vt:lpstr>PTC1</vt:lpstr>
      <vt:lpstr>PTC2</vt:lpstr>
      <vt:lpstr>PA1</vt:lpstr>
      <vt:lpstr>PA2</vt:lpstr>
      <vt:lpstr>Evaluacion Final Ingles</vt:lpstr>
      <vt:lpstr>PAIngles</vt:lpstr>
      <vt:lpstr>PTC 2011</vt:lpstr>
      <vt:lpstr>PA 2011</vt:lpstr>
      <vt:lpstr>GRAFICO_PA01-02 2011</vt:lpstr>
      <vt:lpstr>GRAFICO 03 2011</vt:lpstr>
      <vt:lpstr>'EVALUACIÓN FINAL'!Área_de_impresión</vt:lpstr>
      <vt:lpstr>'PA1'!Área_de_impresión</vt:lpstr>
      <vt:lpstr>'PA2'!Área_de_impresión</vt:lpstr>
      <vt:lpstr>PAIngles!Área_de_impresión</vt:lpstr>
      <vt:lpstr>'PTC2'!Área_de_impresión</vt:lpstr>
    </vt:vector>
  </TitlesOfParts>
  <Company>SEP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JARQUIN</dc:creator>
  <cp:lastModifiedBy>Asistente Rectoría</cp:lastModifiedBy>
  <cp:lastPrinted>2011-12-06T16:39:31Z</cp:lastPrinted>
  <dcterms:created xsi:type="dcterms:W3CDTF">2003-11-07T16:40:47Z</dcterms:created>
  <dcterms:modified xsi:type="dcterms:W3CDTF">2012-09-20T18:13:46Z</dcterms:modified>
</cp:coreProperties>
</file>